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e.freye\Desktop\"/>
    </mc:Choice>
  </mc:AlternateContent>
  <bookViews>
    <workbookView xWindow="-96" yWindow="-96" windowWidth="25788" windowHeight="13992"/>
  </bookViews>
  <sheets>
    <sheet name="How to Use" sheetId="1" r:id="rId1"/>
    <sheet name="Method 1" sheetId="2" r:id="rId2"/>
    <sheet name="Method 2" sheetId="3" r:id="rId3"/>
    <sheet name="Method 3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3" l="1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L62" i="4" l="1"/>
  <c r="I62" i="4"/>
  <c r="H62" i="4"/>
  <c r="J62" i="4" s="1"/>
  <c r="K62" i="4" s="1"/>
  <c r="L61" i="4"/>
  <c r="I61" i="4"/>
  <c r="H61" i="4"/>
  <c r="J61" i="4" s="1"/>
  <c r="K61" i="4" s="1"/>
  <c r="J60" i="4"/>
  <c r="K60" i="4" s="1"/>
  <c r="I60" i="4"/>
  <c r="L60" i="4" s="1"/>
  <c r="H60" i="4"/>
  <c r="L59" i="4"/>
  <c r="I59" i="4"/>
  <c r="H59" i="4"/>
  <c r="J59" i="4" s="1"/>
  <c r="K59" i="4" s="1"/>
  <c r="I58" i="4"/>
  <c r="L58" i="4" s="1"/>
  <c r="H58" i="4"/>
  <c r="J58" i="4" s="1"/>
  <c r="K58" i="4" s="1"/>
  <c r="L57" i="4"/>
  <c r="I57" i="4"/>
  <c r="H57" i="4"/>
  <c r="J57" i="4" s="1"/>
  <c r="K57" i="4" s="1"/>
  <c r="J56" i="4"/>
  <c r="K56" i="4" s="1"/>
  <c r="I56" i="4"/>
  <c r="L56" i="4" s="1"/>
  <c r="H56" i="4"/>
  <c r="L55" i="4"/>
  <c r="J55" i="4"/>
  <c r="K55" i="4" s="1"/>
  <c r="I55" i="4"/>
  <c r="H55" i="4"/>
  <c r="I54" i="4"/>
  <c r="L54" i="4" s="1"/>
  <c r="H54" i="4"/>
  <c r="J54" i="4" s="1"/>
  <c r="K54" i="4" s="1"/>
  <c r="I53" i="4"/>
  <c r="L53" i="4" s="1"/>
  <c r="H53" i="4"/>
  <c r="J53" i="4" s="1"/>
  <c r="K53" i="4" s="1"/>
  <c r="J52" i="4"/>
  <c r="K52" i="4" s="1"/>
  <c r="I52" i="4"/>
  <c r="L52" i="4" s="1"/>
  <c r="H52" i="4"/>
  <c r="L51" i="4"/>
  <c r="J51" i="4"/>
  <c r="K51" i="4" s="1"/>
  <c r="I51" i="4"/>
  <c r="H51" i="4"/>
  <c r="I50" i="4"/>
  <c r="L50" i="4" s="1"/>
  <c r="H50" i="4"/>
  <c r="J50" i="4" s="1"/>
  <c r="K50" i="4" s="1"/>
  <c r="J49" i="4"/>
  <c r="K49" i="4" s="1"/>
  <c r="I49" i="4"/>
  <c r="L49" i="4" s="1"/>
  <c r="H49" i="4"/>
  <c r="J48" i="4"/>
  <c r="K48" i="4" s="1"/>
  <c r="I48" i="4"/>
  <c r="L48" i="4" s="1"/>
  <c r="H48" i="4"/>
  <c r="L47" i="4"/>
  <c r="J47" i="4"/>
  <c r="K47" i="4" s="1"/>
  <c r="I47" i="4"/>
  <c r="H47" i="4"/>
  <c r="L46" i="4"/>
  <c r="I46" i="4"/>
  <c r="H46" i="4"/>
  <c r="J46" i="4" s="1"/>
  <c r="K46" i="4" s="1"/>
  <c r="L45" i="4"/>
  <c r="J45" i="4"/>
  <c r="K45" i="4" s="1"/>
  <c r="I45" i="4"/>
  <c r="H45" i="4"/>
  <c r="J44" i="4"/>
  <c r="K44" i="4" s="1"/>
  <c r="I44" i="4"/>
  <c r="L44" i="4" s="1"/>
  <c r="H44" i="4"/>
  <c r="L43" i="4"/>
  <c r="I43" i="4"/>
  <c r="H43" i="4"/>
  <c r="J43" i="4" s="1"/>
  <c r="K43" i="4" s="1"/>
  <c r="I42" i="4"/>
  <c r="L42" i="4" s="1"/>
  <c r="H42" i="4"/>
  <c r="J42" i="4" s="1"/>
  <c r="K42" i="4" s="1"/>
  <c r="I41" i="4"/>
  <c r="L41" i="4" s="1"/>
  <c r="H41" i="4"/>
  <c r="J41" i="4" s="1"/>
  <c r="K41" i="4" s="1"/>
  <c r="J40" i="4"/>
  <c r="K40" i="4" s="1"/>
  <c r="I40" i="4"/>
  <c r="L40" i="4" s="1"/>
  <c r="H40" i="4"/>
  <c r="L39" i="4"/>
  <c r="I39" i="4"/>
  <c r="H39" i="4"/>
  <c r="J39" i="4" s="1"/>
  <c r="K39" i="4" s="1"/>
  <c r="I38" i="4"/>
  <c r="L38" i="4" s="1"/>
  <c r="H38" i="4"/>
  <c r="J38" i="4" s="1"/>
  <c r="K38" i="4" s="1"/>
  <c r="J37" i="4"/>
  <c r="K37" i="4" s="1"/>
  <c r="I37" i="4"/>
  <c r="L37" i="4" s="1"/>
  <c r="H37" i="4"/>
  <c r="I36" i="4"/>
  <c r="L36" i="4" s="1"/>
  <c r="H36" i="4"/>
  <c r="J36" i="4" s="1"/>
  <c r="K36" i="4" s="1"/>
  <c r="J35" i="4"/>
  <c r="K35" i="4" s="1"/>
  <c r="I35" i="4"/>
  <c r="L35" i="4" s="1"/>
  <c r="H35" i="4"/>
  <c r="L34" i="4"/>
  <c r="J34" i="4"/>
  <c r="K34" i="4" s="1"/>
  <c r="I34" i="4"/>
  <c r="H34" i="4"/>
  <c r="I33" i="4"/>
  <c r="L33" i="4" s="1"/>
  <c r="H33" i="4"/>
  <c r="J33" i="4" s="1"/>
  <c r="K33" i="4" s="1"/>
  <c r="J32" i="4"/>
  <c r="K32" i="4" s="1"/>
  <c r="I32" i="4"/>
  <c r="L32" i="4" s="1"/>
  <c r="H32" i="4"/>
  <c r="J31" i="4"/>
  <c r="K31" i="4" s="1"/>
  <c r="I31" i="4"/>
  <c r="L31" i="4" s="1"/>
  <c r="H31" i="4"/>
  <c r="L30" i="4"/>
  <c r="I30" i="4"/>
  <c r="H30" i="4"/>
  <c r="I29" i="4"/>
  <c r="L29" i="4" s="1"/>
  <c r="H29" i="4"/>
  <c r="H28" i="4"/>
  <c r="I28" i="4" s="1"/>
  <c r="L28" i="4" s="1"/>
  <c r="I27" i="4"/>
  <c r="L27" i="4" s="1"/>
  <c r="H27" i="4"/>
  <c r="H26" i="4"/>
  <c r="H25" i="4"/>
  <c r="I24" i="4"/>
  <c r="L24" i="4" s="1"/>
  <c r="H24" i="4"/>
  <c r="H23" i="4"/>
  <c r="I23" i="4" s="1"/>
  <c r="L23" i="4" s="1"/>
  <c r="I22" i="4"/>
  <c r="L22" i="4" s="1"/>
  <c r="H22" i="4"/>
  <c r="H21" i="4"/>
  <c r="H20" i="4"/>
  <c r="I19" i="4"/>
  <c r="L19" i="4" s="1"/>
  <c r="H19" i="4"/>
  <c r="H18" i="4"/>
  <c r="H17" i="4"/>
  <c r="I16" i="4"/>
  <c r="L16" i="4" s="1"/>
  <c r="H16" i="4"/>
  <c r="I15" i="4"/>
  <c r="L15" i="4" s="1"/>
  <c r="H15" i="4"/>
  <c r="G10" i="4"/>
  <c r="G5" i="4" s="1"/>
  <c r="J62" i="3"/>
  <c r="K62" i="3" s="1"/>
  <c r="I62" i="3"/>
  <c r="L62" i="3" s="1"/>
  <c r="H62" i="3"/>
  <c r="J61" i="3"/>
  <c r="K61" i="3" s="1"/>
  <c r="I61" i="3"/>
  <c r="L61" i="3" s="1"/>
  <c r="H61" i="3"/>
  <c r="L60" i="3"/>
  <c r="J60" i="3"/>
  <c r="K60" i="3" s="1"/>
  <c r="I60" i="3"/>
  <c r="H60" i="3"/>
  <c r="L59" i="3"/>
  <c r="I59" i="3"/>
  <c r="H59" i="3"/>
  <c r="J59" i="3" s="1"/>
  <c r="K59" i="3" s="1"/>
  <c r="L58" i="3"/>
  <c r="J58" i="3"/>
  <c r="K58" i="3" s="1"/>
  <c r="I58" i="3"/>
  <c r="H58" i="3"/>
  <c r="J57" i="3"/>
  <c r="K57" i="3" s="1"/>
  <c r="I57" i="3"/>
  <c r="L57" i="3" s="1"/>
  <c r="H57" i="3"/>
  <c r="L56" i="3"/>
  <c r="I56" i="3"/>
  <c r="H56" i="3"/>
  <c r="J56" i="3" s="1"/>
  <c r="K56" i="3" s="1"/>
  <c r="L55" i="3"/>
  <c r="I55" i="3"/>
  <c r="H55" i="3"/>
  <c r="J55" i="3" s="1"/>
  <c r="K55" i="3" s="1"/>
  <c r="L54" i="3"/>
  <c r="I54" i="3"/>
  <c r="H54" i="3"/>
  <c r="J54" i="3" s="1"/>
  <c r="K54" i="3" s="1"/>
  <c r="J53" i="3"/>
  <c r="K53" i="3" s="1"/>
  <c r="I53" i="3"/>
  <c r="L53" i="3" s="1"/>
  <c r="H53" i="3"/>
  <c r="L52" i="3"/>
  <c r="I52" i="3"/>
  <c r="H52" i="3"/>
  <c r="J52" i="3" s="1"/>
  <c r="K52" i="3" s="1"/>
  <c r="I51" i="3"/>
  <c r="L51" i="3" s="1"/>
  <c r="H51" i="3"/>
  <c r="J51" i="3" s="1"/>
  <c r="K51" i="3" s="1"/>
  <c r="I50" i="3"/>
  <c r="L50" i="3" s="1"/>
  <c r="H50" i="3"/>
  <c r="J50" i="3" s="1"/>
  <c r="K50" i="3" s="1"/>
  <c r="J49" i="3"/>
  <c r="K49" i="3" s="1"/>
  <c r="I49" i="3"/>
  <c r="L49" i="3" s="1"/>
  <c r="H49" i="3"/>
  <c r="L48" i="3"/>
  <c r="J48" i="3"/>
  <c r="K48" i="3" s="1"/>
  <c r="I48" i="3"/>
  <c r="H48" i="3"/>
  <c r="I47" i="3"/>
  <c r="L47" i="3" s="1"/>
  <c r="H47" i="3"/>
  <c r="J47" i="3" s="1"/>
  <c r="K47" i="3" s="1"/>
  <c r="J46" i="3"/>
  <c r="K46" i="3" s="1"/>
  <c r="I46" i="3"/>
  <c r="L46" i="3" s="1"/>
  <c r="H46" i="3"/>
  <c r="J45" i="3"/>
  <c r="K45" i="3" s="1"/>
  <c r="I45" i="3"/>
  <c r="L45" i="3" s="1"/>
  <c r="H45" i="3"/>
  <c r="L44" i="3"/>
  <c r="J44" i="3"/>
  <c r="K44" i="3" s="1"/>
  <c r="I44" i="3"/>
  <c r="H44" i="3"/>
  <c r="L43" i="3"/>
  <c r="I43" i="3"/>
  <c r="H43" i="3"/>
  <c r="J43" i="3" s="1"/>
  <c r="K43" i="3" s="1"/>
  <c r="L42" i="3"/>
  <c r="J42" i="3"/>
  <c r="K42" i="3" s="1"/>
  <c r="I42" i="3"/>
  <c r="H42" i="3"/>
  <c r="J41" i="3"/>
  <c r="K41" i="3" s="1"/>
  <c r="I41" i="3"/>
  <c r="L41" i="3" s="1"/>
  <c r="H41" i="3"/>
  <c r="L40" i="3"/>
  <c r="I40" i="3"/>
  <c r="H40" i="3"/>
  <c r="J40" i="3" s="1"/>
  <c r="K40" i="3" s="1"/>
  <c r="L39" i="3"/>
  <c r="I39" i="3"/>
  <c r="H39" i="3"/>
  <c r="J39" i="3" s="1"/>
  <c r="K39" i="3" s="1"/>
  <c r="L38" i="3"/>
  <c r="I38" i="3"/>
  <c r="H38" i="3"/>
  <c r="J38" i="3" s="1"/>
  <c r="K38" i="3" s="1"/>
  <c r="J37" i="3"/>
  <c r="K37" i="3" s="1"/>
  <c r="I37" i="3"/>
  <c r="L37" i="3" s="1"/>
  <c r="H37" i="3"/>
  <c r="L36" i="3"/>
  <c r="I36" i="3"/>
  <c r="H36" i="3"/>
  <c r="J36" i="3" s="1"/>
  <c r="K36" i="3" s="1"/>
  <c r="I35" i="3"/>
  <c r="L35" i="3" s="1"/>
  <c r="H35" i="3"/>
  <c r="J35" i="3" s="1"/>
  <c r="K35" i="3" s="1"/>
  <c r="I34" i="3"/>
  <c r="L34" i="3" s="1"/>
  <c r="H34" i="3"/>
  <c r="J34" i="3" s="1"/>
  <c r="K34" i="3" s="1"/>
  <c r="J33" i="3"/>
  <c r="K33" i="3" s="1"/>
  <c r="I33" i="3"/>
  <c r="L33" i="3" s="1"/>
  <c r="H33" i="3"/>
  <c r="L32" i="3"/>
  <c r="J32" i="3"/>
  <c r="K32" i="3" s="1"/>
  <c r="I32" i="3"/>
  <c r="H32" i="3"/>
  <c r="I31" i="3"/>
  <c r="L31" i="3" s="1"/>
  <c r="H31" i="3"/>
  <c r="J31" i="3" s="1"/>
  <c r="K31" i="3" s="1"/>
  <c r="I29" i="3"/>
  <c r="L29" i="3" s="1"/>
  <c r="I28" i="3"/>
  <c r="L28" i="3" s="1"/>
  <c r="I23" i="3"/>
  <c r="L23" i="3" s="1"/>
  <c r="I22" i="3"/>
  <c r="L22" i="3" s="1"/>
  <c r="I19" i="3"/>
  <c r="L19" i="3" s="1"/>
  <c r="I18" i="3"/>
  <c r="L18" i="3" s="1"/>
  <c r="I17" i="3"/>
  <c r="L17" i="3" s="1"/>
  <c r="I16" i="3"/>
  <c r="L16" i="3" s="1"/>
  <c r="I15" i="3"/>
  <c r="L15" i="3" s="1"/>
  <c r="G10" i="3"/>
  <c r="G4" i="3" s="1"/>
  <c r="L62" i="2"/>
  <c r="J62" i="2"/>
  <c r="K62" i="2" s="1"/>
  <c r="I62" i="2"/>
  <c r="H62" i="2"/>
  <c r="L61" i="2"/>
  <c r="I61" i="2"/>
  <c r="H61" i="2"/>
  <c r="J61" i="2" s="1"/>
  <c r="K61" i="2" s="1"/>
  <c r="L60" i="2"/>
  <c r="J60" i="2"/>
  <c r="K60" i="2" s="1"/>
  <c r="I60" i="2"/>
  <c r="H60" i="2"/>
  <c r="J59" i="2"/>
  <c r="K59" i="2" s="1"/>
  <c r="I59" i="2"/>
  <c r="L59" i="2" s="1"/>
  <c r="H59" i="2"/>
  <c r="L58" i="2"/>
  <c r="I58" i="2"/>
  <c r="H58" i="2"/>
  <c r="J58" i="2" s="1"/>
  <c r="K58" i="2" s="1"/>
  <c r="L57" i="2"/>
  <c r="I57" i="2"/>
  <c r="H57" i="2"/>
  <c r="J57" i="2" s="1"/>
  <c r="K57" i="2" s="1"/>
  <c r="L56" i="2"/>
  <c r="I56" i="2"/>
  <c r="H56" i="2"/>
  <c r="J56" i="2" s="1"/>
  <c r="K56" i="2" s="1"/>
  <c r="J55" i="2"/>
  <c r="K55" i="2" s="1"/>
  <c r="I55" i="2"/>
  <c r="L55" i="2" s="1"/>
  <c r="H55" i="2"/>
  <c r="L54" i="2"/>
  <c r="I54" i="2"/>
  <c r="H54" i="2"/>
  <c r="J54" i="2" s="1"/>
  <c r="K54" i="2" s="1"/>
  <c r="I53" i="2"/>
  <c r="L53" i="2" s="1"/>
  <c r="H53" i="2"/>
  <c r="J53" i="2" s="1"/>
  <c r="K53" i="2" s="1"/>
  <c r="I52" i="2"/>
  <c r="L52" i="2" s="1"/>
  <c r="H52" i="2"/>
  <c r="J52" i="2" s="1"/>
  <c r="K52" i="2" s="1"/>
  <c r="J51" i="2"/>
  <c r="K51" i="2" s="1"/>
  <c r="I51" i="2"/>
  <c r="L51" i="2" s="1"/>
  <c r="H51" i="2"/>
  <c r="L50" i="2"/>
  <c r="J50" i="2"/>
  <c r="K50" i="2" s="1"/>
  <c r="I50" i="2"/>
  <c r="H50" i="2"/>
  <c r="I49" i="2"/>
  <c r="L49" i="2" s="1"/>
  <c r="H49" i="2"/>
  <c r="J49" i="2" s="1"/>
  <c r="K49" i="2" s="1"/>
  <c r="J48" i="2"/>
  <c r="K48" i="2" s="1"/>
  <c r="I48" i="2"/>
  <c r="L48" i="2" s="1"/>
  <c r="H48" i="2"/>
  <c r="J47" i="2"/>
  <c r="K47" i="2" s="1"/>
  <c r="I47" i="2"/>
  <c r="L47" i="2" s="1"/>
  <c r="H47" i="2"/>
  <c r="L46" i="2"/>
  <c r="J46" i="2"/>
  <c r="K46" i="2" s="1"/>
  <c r="I46" i="2"/>
  <c r="H46" i="2"/>
  <c r="L45" i="2"/>
  <c r="I45" i="2"/>
  <c r="H45" i="2"/>
  <c r="J45" i="2" s="1"/>
  <c r="K45" i="2" s="1"/>
  <c r="L44" i="2"/>
  <c r="J44" i="2"/>
  <c r="K44" i="2" s="1"/>
  <c r="I44" i="2"/>
  <c r="H44" i="2"/>
  <c r="J43" i="2"/>
  <c r="K43" i="2" s="1"/>
  <c r="I43" i="2"/>
  <c r="L43" i="2" s="1"/>
  <c r="H43" i="2"/>
  <c r="L42" i="2"/>
  <c r="I42" i="2"/>
  <c r="H42" i="2"/>
  <c r="J42" i="2" s="1"/>
  <c r="K42" i="2" s="1"/>
  <c r="L41" i="2"/>
  <c r="I41" i="2"/>
  <c r="H41" i="2"/>
  <c r="J41" i="2" s="1"/>
  <c r="K41" i="2" s="1"/>
  <c r="L40" i="2"/>
  <c r="I40" i="2"/>
  <c r="H40" i="2"/>
  <c r="J40" i="2" s="1"/>
  <c r="K40" i="2" s="1"/>
  <c r="J39" i="2"/>
  <c r="K39" i="2" s="1"/>
  <c r="I39" i="2"/>
  <c r="L39" i="2" s="1"/>
  <c r="H39" i="2"/>
  <c r="L38" i="2"/>
  <c r="I38" i="2"/>
  <c r="H38" i="2"/>
  <c r="J38" i="2" s="1"/>
  <c r="K38" i="2" s="1"/>
  <c r="I37" i="2"/>
  <c r="L37" i="2" s="1"/>
  <c r="H37" i="2"/>
  <c r="J37" i="2" s="1"/>
  <c r="K37" i="2" s="1"/>
  <c r="I36" i="2"/>
  <c r="L36" i="2" s="1"/>
  <c r="H36" i="2"/>
  <c r="J36" i="2" s="1"/>
  <c r="K36" i="2" s="1"/>
  <c r="J35" i="2"/>
  <c r="K35" i="2" s="1"/>
  <c r="I35" i="2"/>
  <c r="L35" i="2" s="1"/>
  <c r="H35" i="2"/>
  <c r="L34" i="2"/>
  <c r="J34" i="2"/>
  <c r="K34" i="2" s="1"/>
  <c r="I34" i="2"/>
  <c r="H34" i="2"/>
  <c r="I33" i="2"/>
  <c r="L33" i="2" s="1"/>
  <c r="H33" i="2"/>
  <c r="J33" i="2" s="1"/>
  <c r="K33" i="2" s="1"/>
  <c r="J32" i="2"/>
  <c r="K32" i="2" s="1"/>
  <c r="I32" i="2"/>
  <c r="L32" i="2" s="1"/>
  <c r="H32" i="2"/>
  <c r="J31" i="2"/>
  <c r="K31" i="2" s="1"/>
  <c r="I31" i="2"/>
  <c r="L31" i="2" s="1"/>
  <c r="H31" i="2"/>
  <c r="H30" i="2"/>
  <c r="H29" i="2"/>
  <c r="H28" i="2"/>
  <c r="I27" i="2"/>
  <c r="L27" i="2" s="1"/>
  <c r="H27" i="2"/>
  <c r="I26" i="2"/>
  <c r="L26" i="2" s="1"/>
  <c r="H26" i="2"/>
  <c r="H25" i="2"/>
  <c r="H24" i="2"/>
  <c r="H23" i="2"/>
  <c r="H22" i="2"/>
  <c r="H21" i="2"/>
  <c r="I20" i="2"/>
  <c r="L20" i="2" s="1"/>
  <c r="H20" i="2"/>
  <c r="H19" i="2"/>
  <c r="I18" i="2"/>
  <c r="L18" i="2" s="1"/>
  <c r="H18" i="2"/>
  <c r="H17" i="2"/>
  <c r="I17" i="2" s="1"/>
  <c r="L17" i="2" s="1"/>
  <c r="I16" i="2"/>
  <c r="L16" i="2" s="1"/>
  <c r="H16" i="2"/>
  <c r="H15" i="2"/>
  <c r="I15" i="2" s="1"/>
  <c r="L15" i="2" s="1"/>
  <c r="G10" i="2"/>
  <c r="I17" i="4" l="1"/>
  <c r="L17" i="4" s="1"/>
  <c r="I18" i="4"/>
  <c r="L18" i="4" s="1"/>
  <c r="I26" i="4"/>
  <c r="L26" i="4" s="1"/>
  <c r="I21" i="4"/>
  <c r="L21" i="4" s="1"/>
  <c r="I25" i="4"/>
  <c r="L25" i="4" s="1"/>
  <c r="I20" i="4"/>
  <c r="L20" i="4" s="1"/>
  <c r="I26" i="3"/>
  <c r="L26" i="3" s="1"/>
  <c r="I30" i="3"/>
  <c r="L30" i="3" s="1"/>
  <c r="I27" i="3"/>
  <c r="L27" i="3" s="1"/>
  <c r="I20" i="3"/>
  <c r="L20" i="3" s="1"/>
  <c r="I24" i="3"/>
  <c r="L24" i="3" s="1"/>
  <c r="I21" i="3"/>
  <c r="L21" i="3" s="1"/>
  <c r="I25" i="3"/>
  <c r="L25" i="3" s="1"/>
  <c r="I22" i="2"/>
  <c r="L22" i="2" s="1"/>
  <c r="I28" i="2"/>
  <c r="L28" i="2" s="1"/>
  <c r="I24" i="2"/>
  <c r="L24" i="2" s="1"/>
  <c r="I23" i="2"/>
  <c r="L23" i="2" s="1"/>
  <c r="I29" i="2"/>
  <c r="L29" i="2" s="1"/>
  <c r="I30" i="2"/>
  <c r="L30" i="2" s="1"/>
  <c r="I19" i="2"/>
  <c r="L19" i="2" s="1"/>
  <c r="I25" i="2"/>
  <c r="L25" i="2" s="1"/>
  <c r="I21" i="2"/>
  <c r="L21" i="2" s="1"/>
  <c r="G5" i="2"/>
  <c r="G4" i="2"/>
  <c r="G7" i="2" s="1"/>
  <c r="G5" i="3"/>
  <c r="G7" i="3" s="1"/>
  <c r="G9" i="3" s="1"/>
  <c r="B10" i="3"/>
  <c r="B10" i="2"/>
  <c r="G4" i="4"/>
  <c r="G7" i="4" s="1"/>
  <c r="B10" i="4"/>
  <c r="G8" i="3" l="1"/>
  <c r="J16" i="3" s="1"/>
  <c r="G8" i="4"/>
  <c r="G9" i="4"/>
  <c r="G9" i="2"/>
  <c r="G8" i="2"/>
  <c r="J26" i="3" l="1"/>
  <c r="K26" i="3" s="1"/>
  <c r="J22" i="3"/>
  <c r="K22" i="3" s="1"/>
  <c r="J24" i="3"/>
  <c r="K24" i="3" s="1"/>
  <c r="J20" i="3"/>
  <c r="K20" i="3" s="1"/>
  <c r="J25" i="3"/>
  <c r="K25" i="3" s="1"/>
  <c r="J27" i="3"/>
  <c r="K27" i="3" s="1"/>
  <c r="J29" i="3"/>
  <c r="K29" i="3" s="1"/>
  <c r="J30" i="3"/>
  <c r="K30" i="3" s="1"/>
  <c r="J23" i="3"/>
  <c r="K23" i="3" s="1"/>
  <c r="J21" i="3"/>
  <c r="K21" i="3" s="1"/>
  <c r="J28" i="3"/>
  <c r="K28" i="3" s="1"/>
  <c r="J26" i="2"/>
  <c r="K26" i="2" s="1"/>
  <c r="J27" i="2"/>
  <c r="K27" i="2" s="1"/>
  <c r="J19" i="2"/>
  <c r="K19" i="2" s="1"/>
  <c r="J22" i="2"/>
  <c r="K22" i="2" s="1"/>
  <c r="J25" i="2"/>
  <c r="K25" i="2" s="1"/>
  <c r="J29" i="2"/>
  <c r="K29" i="2" s="1"/>
  <c r="J28" i="2"/>
  <c r="K28" i="2" s="1"/>
  <c r="J24" i="2"/>
  <c r="K24" i="2" s="1"/>
  <c r="J20" i="2"/>
  <c r="K20" i="2" s="1"/>
  <c r="J30" i="2"/>
  <c r="K30" i="2" s="1"/>
  <c r="J21" i="2"/>
  <c r="K21" i="2" s="1"/>
  <c r="J23" i="2"/>
  <c r="K23" i="2" s="1"/>
  <c r="J23" i="4"/>
  <c r="K23" i="4" s="1"/>
  <c r="J15" i="4"/>
  <c r="J28" i="4"/>
  <c r="K28" i="4" s="1"/>
  <c r="J27" i="4"/>
  <c r="K27" i="4" s="1"/>
  <c r="J19" i="4"/>
  <c r="K19" i="4" s="1"/>
  <c r="J30" i="4"/>
  <c r="K30" i="4" s="1"/>
  <c r="J22" i="4"/>
  <c r="K22" i="4" s="1"/>
  <c r="J17" i="4"/>
  <c r="K17" i="4" s="1"/>
  <c r="J24" i="4"/>
  <c r="K24" i="4" s="1"/>
  <c r="J18" i="4"/>
  <c r="K18" i="4" s="1"/>
  <c r="J29" i="4"/>
  <c r="K29" i="4" s="1"/>
  <c r="J16" i="4"/>
  <c r="K16" i="4" s="1"/>
  <c r="J25" i="4"/>
  <c r="K25" i="4" s="1"/>
  <c r="J20" i="4"/>
  <c r="K20" i="4" s="1"/>
  <c r="J26" i="4"/>
  <c r="K26" i="4" s="1"/>
  <c r="J21" i="4"/>
  <c r="K21" i="4" s="1"/>
  <c r="J15" i="3"/>
  <c r="K15" i="3" s="1"/>
  <c r="J17" i="3"/>
  <c r="K17" i="3" s="1"/>
  <c r="J18" i="3"/>
  <c r="K18" i="3" s="1"/>
  <c r="J19" i="3"/>
  <c r="K19" i="3" s="1"/>
  <c r="J17" i="2"/>
  <c r="K17" i="2" s="1"/>
  <c r="J18" i="2"/>
  <c r="K18" i="2" s="1"/>
  <c r="J15" i="2"/>
  <c r="J16" i="2"/>
  <c r="K16" i="2" s="1"/>
  <c r="K16" i="3"/>
  <c r="B8" i="3" l="1"/>
  <c r="B7" i="3"/>
  <c r="K15" i="4"/>
  <c r="B9" i="4"/>
  <c r="B8" i="4"/>
  <c r="B7" i="4"/>
  <c r="B9" i="3"/>
  <c r="K15" i="2"/>
  <c r="B7" i="2"/>
  <c r="B9" i="2"/>
  <c r="B8" i="2"/>
</calcChain>
</file>

<file path=xl/sharedStrings.xml><?xml version="1.0" encoding="utf-8"?>
<sst xmlns="http://schemas.openxmlformats.org/spreadsheetml/2006/main" count="336" uniqueCount="134">
  <si>
    <t>Plant Pathogen ELISA Cut-off Calculator</t>
  </si>
  <si>
    <t>Method</t>
  </si>
  <si>
    <t>Formula</t>
  </si>
  <si>
    <t>Best suited for</t>
  </si>
  <si>
    <t>Limitations</t>
  </si>
  <si>
    <t>Method 1 – Factor</t>
  </si>
  <si>
    <t>Mean negative × factor (2–3)</t>
  </si>
  <si>
    <t>Fast routine screening, stable backgrounds, large programs</t>
  </si>
  <si>
    <t>Does not account for variation among negative controls</t>
  </si>
  <si>
    <t>Method 2 – Statistical</t>
  </si>
  <si>
    <t>Mean negative + 3 × SD</t>
  </si>
  <si>
    <t>Recommended balanced routine approach</t>
  </si>
  <si>
    <t>Requires several healthy negative controls</t>
  </si>
  <si>
    <t>Method 3 – Stringent</t>
  </si>
  <si>
    <t>(Mean negative + 3 × SD) × 1.10</t>
  </si>
  <si>
    <t>Certification, quarantine or high-specificity testing</t>
  </si>
  <si>
    <t>May classify weak infections as borderline/negative</t>
  </si>
  <si>
    <t>Workflow</t>
  </si>
  <si>
    <t>1</t>
  </si>
  <si>
    <t>2</t>
  </si>
  <si>
    <t>Enter negative control OD values in the yellow cells.</t>
  </si>
  <si>
    <t>3</t>
  </si>
  <si>
    <t>Enter sample IDs and OD values.</t>
  </si>
  <si>
    <t>4</t>
  </si>
  <si>
    <t>Review automatic classifications: POSITIVE / NEGATIVE / BORDERLINE.</t>
  </si>
  <si>
    <t>6</t>
  </si>
  <si>
    <t>Cut-offs in plant pathogen ELISA should usually be calculated plate-wise and interpreted according to the validated SOP.</t>
  </si>
  <si>
    <t>Important: This file is a practical template for interpretation support. It does not replace kit-specific instructions, validated laboratory SOPs, or regulatory requirements.</t>
  </si>
  <si>
    <t>Method 1 – Factor Method</t>
  </si>
  <si>
    <t>Plate / Run ID</t>
  </si>
  <si>
    <t>Date</t>
  </si>
  <si>
    <t>Operator</t>
  </si>
  <si>
    <t>Interpretation band</t>
  </si>
  <si>
    <t>Metric</t>
  </si>
  <si>
    <t>Value</t>
  </si>
  <si>
    <t>Comment</t>
  </si>
  <si>
    <t>Summary</t>
  </si>
  <si>
    <t>Count</t>
  </si>
  <si>
    <t>Mean negative</t>
  </si>
  <si>
    <t>Calculated from negative controls</t>
  </si>
  <si>
    <t>Positive</t>
  </si>
  <si>
    <t>SD negative</t>
  </si>
  <si>
    <t>Sample standard deviation</t>
  </si>
  <si>
    <t>Borderline</t>
  </si>
  <si>
    <t>Factor</t>
  </si>
  <si>
    <t>Only used in Method 1</t>
  </si>
  <si>
    <t>Negative</t>
  </si>
  <si>
    <t>Cut-off</t>
  </si>
  <si>
    <t>Primary cut-off</t>
  </si>
  <si>
    <t>Entered samples</t>
  </si>
  <si>
    <t>Borderline lower</t>
  </si>
  <si>
    <t>Cut-off × (1 - band)</t>
  </si>
  <si>
    <t>Borderline upper</t>
  </si>
  <si>
    <t>Cut-off × (1 + band)</t>
  </si>
  <si>
    <t>Valid negatives</t>
  </si>
  <si>
    <t>Number of entered negative controls</t>
  </si>
  <si>
    <t>Negative controls</t>
  </si>
  <si>
    <t>Sample results</t>
  </si>
  <si>
    <t>Control ID</t>
  </si>
  <si>
    <t>OD Value</t>
  </si>
  <si>
    <t>Notes</t>
  </si>
  <si>
    <t>Sample ID</t>
  </si>
  <si>
    <t>OD 1</t>
  </si>
  <si>
    <t>OD 2</t>
  </si>
  <si>
    <t>Mean OD</t>
  </si>
  <si>
    <t>Replicate CV</t>
  </si>
  <si>
    <t>Result</t>
  </si>
  <si>
    <t>Review</t>
  </si>
  <si>
    <t>Neg 1</t>
  </si>
  <si>
    <t>S01</t>
  </si>
  <si>
    <t>Neg 2</t>
  </si>
  <si>
    <t>S02</t>
  </si>
  <si>
    <t>Neg 3</t>
  </si>
  <si>
    <t>S03</t>
  </si>
  <si>
    <t>Neg 4</t>
  </si>
  <si>
    <t>S04</t>
  </si>
  <si>
    <t>Neg 5</t>
  </si>
  <si>
    <t>S05</t>
  </si>
  <si>
    <t>Neg 6</t>
  </si>
  <si>
    <t>S06</t>
  </si>
  <si>
    <t>Neg 7</t>
  </si>
  <si>
    <t>S07</t>
  </si>
  <si>
    <t>Neg 8</t>
  </si>
  <si>
    <t>S08</t>
  </si>
  <si>
    <t>Neg 9</t>
  </si>
  <si>
    <t>S09</t>
  </si>
  <si>
    <t>Neg 10</t>
  </si>
  <si>
    <t>S10</t>
  </si>
  <si>
    <t>Neg 11</t>
  </si>
  <si>
    <t>S11</t>
  </si>
  <si>
    <t>Neg 12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</si>
  <si>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</si>
  <si>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</si>
  <si>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</si>
  <si>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</si>
  <si>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</si>
  <si>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</si>
  <si>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</si>
  <si>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</si>
  <si>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</si>
  <si>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</si>
  <si>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</si>
  <si>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</si>
  <si>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</si>
  <si>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</si>
  <si>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</si>
  <si>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</si>
  <si>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</si>
  <si>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</si>
  <si>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</si>
  <si>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</si>
  <si>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</si>
  <si>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</si>
  <si>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</si>
  <si>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</si>
  <si>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</si>
  <si>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</si>
  <si>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</si>
  <si>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</si>
  <si>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</si>
  <si>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</si>
  <si>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</si>
  <si>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</si>
  <si>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</si>
  <si>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</si>
  <si>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</si>
  <si>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</si>
  <si>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</si>
  <si>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Method 2 – Statistical Method</t>
  </si>
  <si>
    <t>n/a</t>
  </si>
  <si>
    <t>Method 3 – Stringent Method</t>
  </si>
  <si>
    <t xml:space="preserve"> The workbook calculates cut-off values using three common approaches and classifies sample results automatically. Please enter negative controls and sample OD values from your read-out.</t>
  </si>
  <si>
    <t>Use one method sheet (Method 1, 2, or 3), see Whitepaper for explanation</t>
  </si>
  <si>
    <t>© LOEWE® Biochemica GmbH. This calculator is provided as a practical support tool and may not be redistributed or modified without permission.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</si>
</sst>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color rgb="FF7F1D1D"/>
      <name val="Carlito"/>
    </font>
    <font>
      <b/>
      <sz val="11"/>
      <name val="Carlito"/>
    </font>
    <font>
      <sz val="11"/>
      <name val="Carlito"/>
    </font>
    <font>
      <sz val="8"/>
      <name val="Carlito"/>
    </font>
    <font>
      <b/>
      <sz val="10"/>
      <color rgb="FFFFFFFF"/>
      <name val="Carlito"/>
    </font>
    <font>
      <sz val="10"/>
      <name val="Carlito"/>
    </font>
    <font>
      <sz val="10"/>
      <color rgb="FFFF0000"/>
      <name val="Carlito"/>
    </font>
  </fonts>
  <fills count="9">
    <fill>
      <patternFill patternType="none"/>
    </fill>
    <fill>
      <patternFill patternType="gray125"/>
    </fill>
    <fill>
      <patternFill patternType="solid">
        <fgColor rgb="FF2E7D32"/>
      </patternFill>
    </fill>
    <fill>
      <patternFill patternType="solid">
        <fgColor rgb="FFF3F4F6"/>
      </patternFill>
    </fill>
    <fill>
      <patternFill patternType="solid">
        <fgColor rgb="FF0B3A75"/>
      </patternFill>
    </fill>
    <fill>
      <patternFill patternType="solid">
        <fgColor rgb="FFFDECEC"/>
      </patternFill>
    </fill>
    <fill>
      <patternFill patternType="solid">
        <fgColor rgb="FFFFF7D6"/>
      </patternFill>
    </fill>
    <fill>
      <patternFill patternType="solid">
        <fgColor rgb="FF5B2C83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2" fillId="4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0" fillId="6" borderId="1" xfId="1" applyFont="1" applyFill="1" applyBorder="1"/>
    <xf numFmtId="0" fontId="0" fillId="6" borderId="2" xfId="1" applyFont="1" applyFill="1" applyBorder="1"/>
    <xf numFmtId="9" fontId="0" fillId="6" borderId="3" xfId="1" applyNumberFormat="1" applyFont="1" applyFill="1" applyBorder="1"/>
    <xf numFmtId="0" fontId="0" fillId="0" borderId="4" xfId="1" applyFont="1" applyBorder="1"/>
    <xf numFmtId="0" fontId="0" fillId="0" borderId="6" xfId="1" applyFont="1" applyBorder="1"/>
    <xf numFmtId="0" fontId="0" fillId="0" borderId="7" xfId="1" applyFont="1" applyBorder="1"/>
    <xf numFmtId="0" fontId="0" fillId="0" borderId="9" xfId="1" applyFont="1" applyBorder="1"/>
    <xf numFmtId="164" fontId="0" fillId="6" borderId="8" xfId="1" applyNumberFormat="1" applyFont="1" applyFill="1" applyBorder="1"/>
    <xf numFmtId="0" fontId="0" fillId="0" borderId="10" xfId="1" applyFont="1" applyBorder="1"/>
    <xf numFmtId="0" fontId="0" fillId="0" borderId="12" xfId="1" applyFont="1" applyBorder="1"/>
    <xf numFmtId="0" fontId="0" fillId="0" borderId="7" xfId="1" applyFont="1" applyBorder="1" applyAlignment="1">
      <alignment wrapText="1"/>
    </xf>
    <xf numFmtId="164" fontId="0" fillId="0" borderId="8" xfId="1" applyNumberFormat="1" applyFont="1" applyBorder="1" applyAlignment="1">
      <alignment wrapText="1"/>
    </xf>
    <xf numFmtId="0" fontId="0" fillId="0" borderId="9" xfId="1" applyFont="1" applyBorder="1" applyAlignment="1">
      <alignment wrapText="1"/>
    </xf>
    <xf numFmtId="164" fontId="0" fillId="6" borderId="8" xfId="1" applyNumberFormat="1" applyFont="1" applyFill="1" applyBorder="1" applyAlignment="1">
      <alignment wrapText="1"/>
    </xf>
    <xf numFmtId="0" fontId="0" fillId="0" borderId="10" xfId="1" applyFont="1" applyBorder="1" applyAlignment="1">
      <alignment wrapText="1"/>
    </xf>
    <xf numFmtId="0" fontId="0" fillId="0" borderId="12" xfId="1" applyFont="1" applyBorder="1" applyAlignment="1">
      <alignment wrapText="1"/>
    </xf>
    <xf numFmtId="164" fontId="0" fillId="6" borderId="5" xfId="1" applyNumberFormat="1" applyFont="1" applyFill="1" applyBorder="1"/>
    <xf numFmtId="164" fontId="0" fillId="6" borderId="11" xfId="1" applyNumberFormat="1" applyFont="1" applyFill="1" applyBorder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9" fontId="0" fillId="0" borderId="8" xfId="1" applyNumberFormat="1" applyFont="1" applyBorder="1" applyAlignment="1">
      <alignment wrapText="1"/>
    </xf>
    <xf numFmtId="0" fontId="0" fillId="0" borderId="8" xfId="1" applyFont="1" applyBorder="1" applyAlignment="1">
      <alignment wrapText="1"/>
    </xf>
    <xf numFmtId="164" fontId="0" fillId="6" borderId="11" xfId="1" applyNumberFormat="1" applyFont="1" applyFill="1" applyBorder="1" applyAlignment="1">
      <alignment wrapText="1"/>
    </xf>
    <xf numFmtId="164" fontId="0" fillId="0" borderId="11" xfId="1" applyNumberFormat="1" applyFont="1" applyBorder="1" applyAlignment="1">
      <alignment wrapText="1"/>
    </xf>
    <xf numFmtId="9" fontId="0" fillId="0" borderId="11" xfId="1" applyNumberFormat="1" applyFont="1" applyBorder="1" applyAlignment="1">
      <alignment wrapText="1"/>
    </xf>
    <xf numFmtId="0" fontId="0" fillId="0" borderId="11" xfId="1" applyFont="1" applyBorder="1" applyAlignment="1">
      <alignment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7" borderId="0" xfId="1" applyFont="1" applyFill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164" fontId="0" fillId="6" borderId="5" xfId="1" applyNumberFormat="1" applyFont="1" applyFill="1" applyBorder="1" applyAlignment="1">
      <alignment wrapText="1"/>
    </xf>
    <xf numFmtId="0" fontId="0" fillId="0" borderId="0" xfId="0"/>
    <xf numFmtId="0" fontId="0" fillId="3" borderId="0" xfId="1" applyFont="1" applyFill="1" applyAlignment="1">
      <alignment wrapText="1"/>
    </xf>
    <xf numFmtId="0" fontId="2" fillId="2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wrapText="1"/>
    </xf>
    <xf numFmtId="0" fontId="0" fillId="0" borderId="0" xfId="0"/>
    <xf numFmtId="0" fontId="2" fillId="4" borderId="0" xfId="1" applyFont="1" applyFill="1" applyAlignment="1">
      <alignment horizontal="center" vertical="center" wrapText="1"/>
    </xf>
    <xf numFmtId="0" fontId="2" fillId="7" borderId="0" xfId="1" applyFont="1" applyFill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0" fillId="6" borderId="19" xfId="1" applyFont="1" applyFill="1" applyBorder="1"/>
    <xf numFmtId="0" fontId="0" fillId="6" borderId="13" xfId="1" applyFont="1" applyFill="1" applyBorder="1"/>
    <xf numFmtId="9" fontId="0" fillId="6" borderId="20" xfId="1" applyNumberFormat="1" applyFont="1" applyFill="1" applyBorder="1"/>
    <xf numFmtId="0" fontId="7" fillId="2" borderId="0" xfId="1" applyFont="1" applyFill="1" applyAlignment="1">
      <alignment horizontal="center" vertical="center" wrapText="1"/>
    </xf>
    <xf numFmtId="0" fontId="8" fillId="8" borderId="15" xfId="1" applyFont="1" applyFill="1" applyBorder="1" applyAlignment="1">
      <alignment wrapText="1"/>
    </xf>
    <xf numFmtId="164" fontId="8" fillId="8" borderId="15" xfId="1" applyNumberFormat="1" applyFont="1" applyFill="1" applyBorder="1" applyAlignment="1">
      <alignment wrapText="1"/>
    </xf>
    <xf numFmtId="2" fontId="8" fillId="8" borderId="15" xfId="1" applyNumberFormat="1" applyFont="1" applyFill="1" applyBorder="1" applyAlignment="1">
      <alignment wrapText="1"/>
    </xf>
    <xf numFmtId="1" fontId="8" fillId="8" borderId="15" xfId="1" applyNumberFormat="1" applyFont="1" applyFill="1" applyBorder="1" applyAlignment="1">
      <alignment wrapText="1"/>
    </xf>
    <xf numFmtId="0" fontId="8" fillId="8" borderId="15" xfId="1" applyFont="1" applyFill="1" applyBorder="1" applyAlignment="1">
      <alignment horizontal="center" wrapText="1"/>
    </xf>
    <xf numFmtId="0" fontId="9" fillId="8" borderId="15" xfId="1" applyFont="1" applyFill="1" applyBorder="1" applyAlignment="1">
      <alignment wrapText="1"/>
    </xf>
    <xf numFmtId="164" fontId="9" fillId="8" borderId="15" xfId="1" applyNumberFormat="1" applyFont="1" applyFill="1" applyBorder="1" applyAlignment="1">
      <alignment wrapText="1"/>
    </xf>
    <xf numFmtId="0" fontId="9" fillId="8" borderId="15" xfId="1" applyFont="1" applyFill="1" applyBorder="1" applyAlignment="1">
      <alignment horizontal="center" wrapText="1"/>
    </xf>
    <xf numFmtId="0" fontId="0" fillId="8" borderId="15" xfId="1" applyFont="1" applyFill="1" applyBorder="1"/>
    <xf numFmtId="164" fontId="0" fillId="0" borderId="8" xfId="1" applyNumberFormat="1" applyFont="1" applyBorder="1" applyAlignment="1">
      <alignment horizontal="center" wrapText="1"/>
    </xf>
    <xf numFmtId="9" fontId="0" fillId="0" borderId="8" xfId="1" applyNumberFormat="1" applyFont="1" applyBorder="1" applyAlignment="1">
      <alignment horizontal="center" wrapText="1"/>
    </xf>
    <xf numFmtId="164" fontId="0" fillId="6" borderId="5" xfId="1" applyNumberFormat="1" applyFont="1" applyFill="1" applyBorder="1" applyAlignment="1">
      <alignment horizontal="right"/>
    </xf>
    <xf numFmtId="164" fontId="0" fillId="6" borderId="5" xfId="1" applyNumberFormat="1" applyFont="1" applyFill="1" applyBorder="1" applyAlignment="1">
      <alignment horizontal="right" wrapText="1"/>
    </xf>
    <xf numFmtId="164" fontId="8" fillId="8" borderId="15" xfId="1" applyNumberFormat="1" applyFont="1" applyFill="1" applyBorder="1" applyAlignment="1">
      <alignment horizontal="center" wrapText="1"/>
    </xf>
    <xf numFmtId="2" fontId="8" fillId="8" borderId="15" xfId="1" applyNumberFormat="1" applyFont="1" applyFill="1" applyBorder="1" applyAlignment="1">
      <alignment horizontal="center" wrapText="1"/>
    </xf>
    <xf numFmtId="1" fontId="8" fillId="8" borderId="15" xfId="1" applyNumberFormat="1" applyFont="1" applyFill="1" applyBorder="1" applyAlignment="1">
      <alignment horizontal="center" wrapText="1"/>
    </xf>
    <xf numFmtId="164" fontId="9" fillId="8" borderId="15" xfId="1" applyNumberFormat="1" applyFont="1" applyFill="1" applyBorder="1" applyAlignment="1">
      <alignment horizontal="center" wrapText="1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>
      <alignment horizontal="left" vertical="center" wrapText="1"/>
    </xf>
    <xf numFmtId="0" fontId="0" fillId="8" borderId="13" xfId="0" applyFill="1" applyBorder="1"/>
    <xf numFmtId="0" fontId="0" fillId="8" borderId="14" xfId="0" applyFill="1" applyBorder="1"/>
    <xf numFmtId="164" fontId="9" fillId="8" borderId="15" xfId="1" applyNumberFormat="1" applyFont="1" applyFill="1" applyBorder="1" applyAlignment="1">
      <alignment horizontal="left" wrapText="1"/>
    </xf>
    <xf numFmtId="0" fontId="1" fillId="4" borderId="0" xfId="1" applyFont="1" applyFill="1" applyAlignment="1">
      <alignment horizontal="left" vertical="center"/>
    </xf>
    <xf numFmtId="0" fontId="1" fillId="7" borderId="0" xfId="1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/>
    <xf numFmtId="164" fontId="0" fillId="6" borderId="5" xfId="1" applyNumberFormat="1" applyFont="1" applyFill="1" applyBorder="1" applyProtection="1"/>
    <xf numFmtId="164" fontId="0" fillId="6" borderId="8" xfId="1" applyNumberFormat="1" applyFont="1" applyFill="1" applyBorder="1" applyProtection="1"/>
    <xf numFmtId="164" fontId="0" fillId="6" borderId="11" xfId="1" applyNumberFormat="1" applyFont="1" applyFill="1" applyBorder="1" applyProtection="1"/>
  </cellXfs>
  <cellStyles count="2">
    <cellStyle name="Normal" xfId="1"/>
    <cellStyle name="Standard" xfId="0" builtinId="0"/>
  </cellStyles>
  <dxfs count="12"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1607820</xdr:colOff>
      <xdr:row>0</xdr:row>
      <xdr:rowOff>0</xdr:rowOff>
    </xdr:from>
    <xdr:to>
      <xdr:col>4</xdr:col>
      <xdr:colOff>1689</xdr:colOff>
      <xdr:row>3</xdr:row>
      <xdr:rowOff>167640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2240" y="0"/>
          <a:ext cx="1853349" cy="693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0</xdr:rowOff>
    </xdr:from>
    <xdr:to>
      <xdr:col>12</xdr:col>
      <xdr:colOff>16929</xdr:colOff>
      <xdr:row>1</xdr:row>
      <xdr:rowOff>24732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8260" y="0"/>
          <a:ext cx="778929" cy="2914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0</xdr:rowOff>
    </xdr:from>
    <xdr:to>
      <xdr:col>12</xdr:col>
      <xdr:colOff>16929</xdr:colOff>
      <xdr:row>1</xdr:row>
      <xdr:rowOff>17112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7760" y="0"/>
          <a:ext cx="778929" cy="2914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617220</xdr:colOff>
      <xdr:row>0</xdr:row>
      <xdr:rowOff>0</xdr:rowOff>
    </xdr:from>
    <xdr:to>
      <xdr:col>12</xdr:col>
      <xdr:colOff>24549</xdr:colOff>
      <xdr:row>1</xdr:row>
      <xdr:rowOff>32352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6320" y="0"/>
          <a:ext cx="778929" cy="291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3" zoomScaleNormal="100" workbookViewId="0">
      <selection activeCell="A2" sqref="A2"/>
    </sheetView>
  </sheetViews>
  <sheetFormatPr baseColWidth="10" defaultColWidth="8.8984375" defaultRowHeight="13.8"/>
  <cols>
    <col min="1" max="1" width="23.09765625" customWidth="1"/>
    <col min="2" max="2" width="42" customWidth="1"/>
    <col min="3" max="3" width="49" bestFit="1" customWidth="1"/>
    <col min="4" max="4" width="45.3984375" bestFit="1" customWidth="1"/>
  </cols>
  <sheetData>
    <row r="1" spans="1:4" s="38" customFormat="1"/>
    <row r="2" spans="1:4" s="38" customFormat="1"/>
    <row r="3" spans="1:4" s="38" customFormat="1"/>
    <row r="4" spans="1:4" s="38" customFormat="1"/>
    <row r="5" spans="1:4" ht="24.6" customHeight="1">
      <c r="A5" s="69" t="s">
        <v>0</v>
      </c>
      <c r="B5" s="69"/>
      <c r="C5" s="69"/>
      <c r="D5" s="69"/>
    </row>
    <row r="7" spans="1:4">
      <c r="A7" s="39" t="s">
        <v>131</v>
      </c>
      <c r="B7" s="39"/>
      <c r="C7" s="39"/>
      <c r="D7" s="39"/>
    </row>
    <row r="8" spans="1:4" ht="21" customHeight="1"/>
    <row r="9" spans="1:4">
      <c r="A9" s="1" t="s">
        <v>1</v>
      </c>
      <c r="B9" s="1" t="s">
        <v>2</v>
      </c>
      <c r="C9" s="1" t="s">
        <v>3</v>
      </c>
      <c r="D9" s="1" t="s">
        <v>4</v>
      </c>
    </row>
    <row r="10" spans="1:4" ht="17.399999999999999" customHeight="1">
      <c r="A10" s="71" t="s">
        <v>5</v>
      </c>
      <c r="B10" s="71" t="s">
        <v>6</v>
      </c>
      <c r="C10" s="71" t="s">
        <v>7</v>
      </c>
      <c r="D10" s="71" t="s">
        <v>8</v>
      </c>
    </row>
    <row r="11" spans="1:4" ht="16.8" customHeight="1">
      <c r="A11" s="72" t="s">
        <v>9</v>
      </c>
      <c r="B11" s="72" t="s">
        <v>10</v>
      </c>
      <c r="C11" s="72" t="s">
        <v>11</v>
      </c>
      <c r="D11" s="72" t="s">
        <v>12</v>
      </c>
    </row>
    <row r="12" spans="1:4" ht="19.2" customHeight="1">
      <c r="A12" s="72" t="s">
        <v>13</v>
      </c>
      <c r="B12" s="72" t="s">
        <v>14</v>
      </c>
      <c r="C12" s="72" t="s">
        <v>15</v>
      </c>
      <c r="D12" s="72" t="s">
        <v>16</v>
      </c>
    </row>
    <row r="14" spans="1:4" ht="22.8" customHeight="1">
      <c r="A14" s="70" t="s">
        <v>17</v>
      </c>
      <c r="B14" s="70"/>
      <c r="C14" s="70"/>
      <c r="D14" s="70"/>
    </row>
    <row r="15" spans="1:4" ht="21" customHeight="1">
      <c r="A15" s="76" t="s">
        <v>18</v>
      </c>
      <c r="B15" t="s">
        <v>132</v>
      </c>
    </row>
    <row r="16" spans="1:4" ht="22.2" customHeight="1">
      <c r="A16" s="76" t="s">
        <v>19</v>
      </c>
      <c r="B16" t="s">
        <v>20</v>
      </c>
    </row>
    <row r="17" spans="1:4" ht="21" customHeight="1">
      <c r="A17" s="76" t="s">
        <v>21</v>
      </c>
      <c r="B17" t="s">
        <v>22</v>
      </c>
    </row>
    <row r="18" spans="1:4" ht="22.8" customHeight="1">
      <c r="A18" s="76" t="s">
        <v>23</v>
      </c>
      <c r="B18" t="s">
        <v>24</v>
      </c>
    </row>
    <row r="19" spans="1:4" ht="27" customHeight="1">
      <c r="A19" s="76" t="s">
        <v>25</v>
      </c>
      <c r="B19" t="s">
        <v>26</v>
      </c>
    </row>
    <row r="21" spans="1:4" ht="16.2" customHeight="1">
      <c r="A21" s="41" t="s">
        <v>27</v>
      </c>
      <c r="B21" s="42"/>
      <c r="C21" s="42"/>
      <c r="D21" s="42"/>
    </row>
    <row r="27" spans="1:4" s="77" customFormat="1" ht="10.199999999999999">
      <c r="A27" s="77" t="s">
        <v>133</v>
      </c>
    </row>
  </sheetData>
  <mergeCells count="4">
    <mergeCell ref="A5:D5"/>
    <mergeCell ref="A7:D7"/>
    <mergeCell ref="A14:D14"/>
    <mergeCell ref="A21:D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H29" sqref="H29"/>
    </sheetView>
  </sheetViews>
  <sheetFormatPr baseColWidth="10" defaultColWidth="8.8984375" defaultRowHeight="13.8"/>
  <cols>
    <col min="1" max="1" width="16" customWidth="1"/>
    <col min="2" max="2" width="12" customWidth="1"/>
    <col min="3" max="3" width="22" customWidth="1"/>
    <col min="5" max="5" width="9.796875" bestFit="1" customWidth="1"/>
    <col min="6" max="7" width="12" customWidth="1"/>
    <col min="8" max="8" width="20.09765625" customWidth="1"/>
    <col min="9" max="9" width="14" customWidth="1"/>
    <col min="10" max="10" width="16" customWidth="1"/>
    <col min="11" max="11" width="16.5" bestFit="1" customWidth="1"/>
    <col min="12" max="12" width="18" customWidth="1"/>
    <col min="14" max="14" width="16" customWidth="1"/>
    <col min="15" max="15" width="12" customWidth="1"/>
  </cols>
  <sheetData>
    <row r="1" spans="1:12" ht="21" customHeight="1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3" spans="1:12" ht="41.4">
      <c r="A3" s="45" t="s">
        <v>29</v>
      </c>
      <c r="B3" s="46" t="s">
        <v>30</v>
      </c>
      <c r="C3" s="46" t="s">
        <v>31</v>
      </c>
      <c r="D3" s="47" t="s">
        <v>32</v>
      </c>
      <c r="F3" s="51" t="s">
        <v>33</v>
      </c>
      <c r="G3" s="51" t="s">
        <v>34</v>
      </c>
      <c r="H3" s="51" t="s">
        <v>35</v>
      </c>
    </row>
    <row r="4" spans="1:12" ht="26.4">
      <c r="A4" s="48"/>
      <c r="B4" s="49"/>
      <c r="C4" s="49"/>
      <c r="D4" s="50">
        <v>0.1</v>
      </c>
      <c r="F4" s="52" t="s">
        <v>38</v>
      </c>
      <c r="G4" s="53" t="str">
        <f>IF(G10=0,"",AVERAGE(B15:B26))</f>
        <v/>
      </c>
      <c r="H4" s="56" t="s">
        <v>39</v>
      </c>
    </row>
    <row r="5" spans="1:12">
      <c r="F5" s="52" t="s">
        <v>41</v>
      </c>
      <c r="G5" s="53" t="str">
        <f>IF(G10&lt;2,"",STDEV(B15:B26))</f>
        <v/>
      </c>
      <c r="H5" s="56" t="s">
        <v>42</v>
      </c>
    </row>
    <row r="6" spans="1:12">
      <c r="A6" s="21" t="s">
        <v>36</v>
      </c>
      <c r="B6" s="23" t="s">
        <v>37</v>
      </c>
      <c r="F6" s="52" t="s">
        <v>44</v>
      </c>
      <c r="G6" s="54">
        <v>3</v>
      </c>
      <c r="H6" s="56" t="s">
        <v>45</v>
      </c>
    </row>
    <row r="7" spans="1:12">
      <c r="A7" s="60" t="s">
        <v>40</v>
      </c>
      <c r="B7" s="60">
        <f>COUNTIF(J15:J62,"POSITIVE")</f>
        <v>0</v>
      </c>
      <c r="F7" s="57" t="s">
        <v>47</v>
      </c>
      <c r="G7" s="58" t="str">
        <f>IF(G4="","",G4*G6)</f>
        <v/>
      </c>
      <c r="H7" s="59" t="s">
        <v>48</v>
      </c>
    </row>
    <row r="8" spans="1:12" ht="26.4">
      <c r="A8" s="60" t="s">
        <v>43</v>
      </c>
      <c r="B8" s="60">
        <f>COUNTIF(J15:J62,"BORDERLINE")</f>
        <v>0</v>
      </c>
      <c r="F8" s="57" t="s">
        <v>50</v>
      </c>
      <c r="G8" s="58" t="str">
        <f>IF(G7="","",G7*(1-$D$4))</f>
        <v/>
      </c>
      <c r="H8" s="59" t="s">
        <v>51</v>
      </c>
    </row>
    <row r="9" spans="1:12" ht="26.4">
      <c r="A9" s="60" t="s">
        <v>46</v>
      </c>
      <c r="B9" s="60">
        <f>COUNTIF(J15:J62,"NEGATIVE")</f>
        <v>0</v>
      </c>
      <c r="F9" s="57" t="s">
        <v>52</v>
      </c>
      <c r="G9" s="58" t="str">
        <f>IF(G7="","",G7*(1+$D$4))</f>
        <v/>
      </c>
      <c r="H9" s="59" t="s">
        <v>53</v>
      </c>
    </row>
    <row r="10" spans="1:12" ht="26.4">
      <c r="A10" s="60" t="s">
        <v>49</v>
      </c>
      <c r="B10" s="60">
        <f>COUNT(H15:H62)</f>
        <v>0</v>
      </c>
      <c r="F10" s="52" t="s">
        <v>54</v>
      </c>
      <c r="G10" s="55">
        <f>COUNT(B15:B26)</f>
        <v>0</v>
      </c>
      <c r="H10" s="56" t="s">
        <v>55</v>
      </c>
    </row>
    <row r="13" spans="1:12">
      <c r="A13" s="40" t="s">
        <v>56</v>
      </c>
      <c r="B13" s="40"/>
      <c r="C13" s="40"/>
      <c r="E13" s="40" t="s">
        <v>57</v>
      </c>
      <c r="F13" s="40"/>
      <c r="G13" s="40"/>
      <c r="H13" s="40"/>
      <c r="I13" s="40"/>
      <c r="J13" s="40"/>
      <c r="K13" s="40"/>
      <c r="L13" s="40"/>
    </row>
    <row r="14" spans="1:12">
      <c r="A14" s="2" t="s">
        <v>58</v>
      </c>
      <c r="B14" s="2" t="s">
        <v>59</v>
      </c>
      <c r="C14" s="2" t="s">
        <v>60</v>
      </c>
      <c r="E14" s="21" t="s">
        <v>61</v>
      </c>
      <c r="F14" s="22" t="s">
        <v>62</v>
      </c>
      <c r="G14" s="22" t="s">
        <v>63</v>
      </c>
      <c r="H14" s="22" t="s">
        <v>64</v>
      </c>
      <c r="I14" s="22" t="s">
        <v>65</v>
      </c>
      <c r="J14" s="22" t="s">
        <v>66</v>
      </c>
      <c r="K14" s="22" t="s">
        <v>35</v>
      </c>
      <c r="L14" s="23" t="s">
        <v>67</v>
      </c>
    </row>
    <row r="15" spans="1:12">
      <c r="A15" s="6" t="s">
        <v>68</v>
      </c>
      <c r="B15" s="78"/>
      <c r="C15" s="7"/>
      <c r="E15" s="13" t="s">
        <v>69</v>
      </c>
      <c r="F15" s="63"/>
      <c r="G15" s="64"/>
      <c r="H15" s="61" t="str">
        <f t="shared" ref="H15:H62" si="0">IF(COUNT(F15:G15)=0,"",AVERAGE(F15:G15))</f>
        <v/>
      </c>
      <c r="I15" s="62" t="str">
        <f t="shared" ref="I15:I62" si="1">IF(COUNT(F15:G15)&lt;2,"",STDEV(F15:G15)/H15)</f>
        <v/>
      </c>
      <c r="J15" s="25" t="str">
        <f t="shared" ref="J15:J62" si="2">IF(H15="","",IF(H15&gt;$G$9,"POSITIVE",IF(H15&gt;=$G$8,"BORDERLINE","NEGATIVE")))</f>
        <v/>
      </c>
      <c r="K15" s="25" t="str">
        <f t="shared" ref="K15:K62" si="3">IF(J15="BORDERLINE","Repeat / confirm according to SOP",IF(J15="POSITIVE","Above cut-off range","Below cut-off range"))</f>
        <v>Below cut-off range</v>
      </c>
      <c r="L15" s="15" t="str">
        <f t="shared" ref="L15:L62" si="4">IF(I15="","",IF(I15&gt;0.15,"Check replicates","OK"))</f>
        <v/>
      </c>
    </row>
    <row r="16" spans="1:12">
      <c r="A16" s="8" t="s">
        <v>70</v>
      </c>
      <c r="B16" s="79"/>
      <c r="C16" s="9"/>
      <c r="E16" s="13" t="s">
        <v>71</v>
      </c>
      <c r="F16" s="10"/>
      <c r="G16" s="16"/>
      <c r="H16" s="14" t="str">
        <f t="shared" si="0"/>
        <v/>
      </c>
      <c r="I16" s="24" t="str">
        <f t="shared" si="1"/>
        <v/>
      </c>
      <c r="J16" s="25" t="str">
        <f t="shared" si="2"/>
        <v/>
      </c>
      <c r="K16" s="25" t="str">
        <f t="shared" si="3"/>
        <v>Below cut-off range</v>
      </c>
      <c r="L16" s="15" t="str">
        <f t="shared" si="4"/>
        <v/>
      </c>
    </row>
    <row r="17" spans="1:12">
      <c r="A17" s="8" t="s">
        <v>72</v>
      </c>
      <c r="B17" s="79"/>
      <c r="C17" s="9"/>
      <c r="E17" s="13" t="s">
        <v>73</v>
      </c>
      <c r="F17" s="10"/>
      <c r="G17" s="16"/>
      <c r="H17" s="14" t="str">
        <f t="shared" si="0"/>
        <v/>
      </c>
      <c r="I17" s="24" t="str">
        <f t="shared" si="1"/>
        <v/>
      </c>
      <c r="J17" s="25" t="str">
        <f t="shared" si="2"/>
        <v/>
      </c>
      <c r="K17" s="25" t="str">
        <f t="shared" si="3"/>
        <v>Below cut-off range</v>
      </c>
      <c r="L17" s="15" t="str">
        <f t="shared" si="4"/>
        <v/>
      </c>
    </row>
    <row r="18" spans="1:12">
      <c r="A18" s="8" t="s">
        <v>74</v>
      </c>
      <c r="B18" s="79"/>
      <c r="C18" s="9"/>
      <c r="E18" s="13" t="s">
        <v>75</v>
      </c>
      <c r="F18" s="10"/>
      <c r="G18" s="37"/>
      <c r="H18" s="14" t="str">
        <f t="shared" si="0"/>
        <v/>
      </c>
      <c r="I18" s="24" t="str">
        <f t="shared" si="1"/>
        <v/>
      </c>
      <c r="J18" s="25" t="str">
        <f t="shared" si="2"/>
        <v/>
      </c>
      <c r="K18" s="25" t="str">
        <f t="shared" si="3"/>
        <v>Below cut-off range</v>
      </c>
      <c r="L18" s="15" t="str">
        <f t="shared" si="4"/>
        <v/>
      </c>
    </row>
    <row r="19" spans="1:12">
      <c r="A19" s="8" t="s">
        <v>76</v>
      </c>
      <c r="B19" s="79"/>
      <c r="C19" s="9"/>
      <c r="E19" s="13" t="s">
        <v>77</v>
      </c>
      <c r="F19" s="10"/>
      <c r="G19" s="16"/>
      <c r="H19" s="14" t="str">
        <f t="shared" si="0"/>
        <v/>
      </c>
      <c r="I19" s="24" t="str">
        <f t="shared" si="1"/>
        <v/>
      </c>
      <c r="J19" s="25" t="str">
        <f t="shared" si="2"/>
        <v/>
      </c>
      <c r="K19" s="25" t="str">
        <f t="shared" si="3"/>
        <v>Below cut-off range</v>
      </c>
      <c r="L19" s="15" t="str">
        <f t="shared" si="4"/>
        <v/>
      </c>
    </row>
    <row r="20" spans="1:12">
      <c r="A20" s="8" t="s">
        <v>78</v>
      </c>
      <c r="B20" s="79"/>
      <c r="C20" s="9"/>
      <c r="E20" s="13" t="s">
        <v>79</v>
      </c>
      <c r="F20" s="10"/>
      <c r="G20" s="16"/>
      <c r="H20" s="14" t="str">
        <f t="shared" si="0"/>
        <v/>
      </c>
      <c r="I20" s="24" t="str">
        <f t="shared" si="1"/>
        <v/>
      </c>
      <c r="J20" s="25" t="str">
        <f t="shared" si="2"/>
        <v/>
      </c>
      <c r="K20" s="25" t="str">
        <f t="shared" si="3"/>
        <v>Below cut-off range</v>
      </c>
      <c r="L20" s="15" t="str">
        <f t="shared" si="4"/>
        <v/>
      </c>
    </row>
    <row r="21" spans="1:12" ht="15" customHeight="1">
      <c r="A21" s="8" t="s">
        <v>80</v>
      </c>
      <c r="B21" s="79"/>
      <c r="C21" s="9"/>
      <c r="E21" s="13" t="s">
        <v>81</v>
      </c>
      <c r="F21" s="10"/>
      <c r="G21" s="16"/>
      <c r="H21" s="14" t="str">
        <f t="shared" si="0"/>
        <v/>
      </c>
      <c r="I21" s="24" t="str">
        <f t="shared" si="1"/>
        <v/>
      </c>
      <c r="J21" s="25" t="str">
        <f t="shared" si="2"/>
        <v/>
      </c>
      <c r="K21" s="25" t="str">
        <f t="shared" si="3"/>
        <v>Below cut-off range</v>
      </c>
      <c r="L21" s="15" t="str">
        <f t="shared" si="4"/>
        <v/>
      </c>
    </row>
    <row r="22" spans="1:12">
      <c r="A22" s="8" t="s">
        <v>82</v>
      </c>
      <c r="B22" s="80"/>
      <c r="C22" s="9"/>
      <c r="E22" s="13" t="s">
        <v>83</v>
      </c>
      <c r="F22" s="20"/>
      <c r="G22" s="16"/>
      <c r="H22" s="14" t="str">
        <f t="shared" si="0"/>
        <v/>
      </c>
      <c r="I22" s="24" t="str">
        <f t="shared" si="1"/>
        <v/>
      </c>
      <c r="J22" s="25" t="str">
        <f t="shared" si="2"/>
        <v/>
      </c>
      <c r="K22" s="25" t="str">
        <f t="shared" si="3"/>
        <v>Below cut-off range</v>
      </c>
      <c r="L22" s="15" t="str">
        <f t="shared" si="4"/>
        <v/>
      </c>
    </row>
    <row r="23" spans="1:12">
      <c r="A23" s="8" t="s">
        <v>84</v>
      </c>
      <c r="B23" s="78"/>
      <c r="C23" s="9"/>
      <c r="E23" s="13" t="s">
        <v>85</v>
      </c>
      <c r="F23" s="19"/>
      <c r="G23" s="19"/>
      <c r="H23" s="14" t="str">
        <f t="shared" si="0"/>
        <v/>
      </c>
      <c r="I23" s="24" t="str">
        <f t="shared" si="1"/>
        <v/>
      </c>
      <c r="J23" s="25" t="str">
        <f t="shared" si="2"/>
        <v/>
      </c>
      <c r="K23" s="25" t="str">
        <f t="shared" si="3"/>
        <v>Below cut-off range</v>
      </c>
      <c r="L23" s="15" t="str">
        <f t="shared" si="4"/>
        <v/>
      </c>
    </row>
    <row r="24" spans="1:12">
      <c r="A24" s="8" t="s">
        <v>86</v>
      </c>
      <c r="B24" s="79"/>
      <c r="C24" s="9"/>
      <c r="E24" s="13" t="s">
        <v>87</v>
      </c>
      <c r="F24" s="10"/>
      <c r="G24" s="10"/>
      <c r="H24" s="14" t="str">
        <f t="shared" si="0"/>
        <v/>
      </c>
      <c r="I24" s="24" t="str">
        <f t="shared" si="1"/>
        <v/>
      </c>
      <c r="J24" s="25" t="str">
        <f t="shared" si="2"/>
        <v/>
      </c>
      <c r="K24" s="25" t="str">
        <f t="shared" si="3"/>
        <v>Below cut-off range</v>
      </c>
      <c r="L24" s="15" t="str">
        <f t="shared" si="4"/>
        <v/>
      </c>
    </row>
    <row r="25" spans="1:12">
      <c r="A25" s="8" t="s">
        <v>88</v>
      </c>
      <c r="B25" s="79"/>
      <c r="C25" s="9"/>
      <c r="E25" s="13" t="s">
        <v>89</v>
      </c>
      <c r="F25" s="10"/>
      <c r="G25" s="10"/>
      <c r="H25" s="14" t="str">
        <f t="shared" si="0"/>
        <v/>
      </c>
      <c r="I25" s="24" t="str">
        <f t="shared" si="1"/>
        <v/>
      </c>
      <c r="J25" s="25" t="str">
        <f t="shared" si="2"/>
        <v/>
      </c>
      <c r="K25" s="25" t="str">
        <f t="shared" si="3"/>
        <v>Below cut-off range</v>
      </c>
      <c r="L25" s="15" t="str">
        <f t="shared" si="4"/>
        <v/>
      </c>
    </row>
    <row r="26" spans="1:12">
      <c r="A26" s="11" t="s">
        <v>90</v>
      </c>
      <c r="B26" s="79"/>
      <c r="C26" s="12"/>
      <c r="E26" s="13" t="s">
        <v>91</v>
      </c>
      <c r="F26" s="10"/>
      <c r="G26" s="10"/>
      <c r="H26" s="14" t="str">
        <f t="shared" si="0"/>
        <v/>
      </c>
      <c r="I26" s="24" t="str">
        <f t="shared" si="1"/>
        <v/>
      </c>
      <c r="J26" s="25" t="str">
        <f t="shared" si="2"/>
        <v/>
      </c>
      <c r="K26" s="25" t="str">
        <f t="shared" si="3"/>
        <v>Below cut-off range</v>
      </c>
      <c r="L26" s="15" t="str">
        <f t="shared" si="4"/>
        <v/>
      </c>
    </row>
    <row r="27" spans="1:12">
      <c r="E27" s="13" t="s">
        <v>92</v>
      </c>
      <c r="F27" s="10"/>
      <c r="G27" s="10"/>
      <c r="H27" s="14" t="str">
        <f t="shared" si="0"/>
        <v/>
      </c>
      <c r="I27" s="24" t="str">
        <f t="shared" si="1"/>
        <v/>
      </c>
      <c r="J27" s="25" t="str">
        <f t="shared" si="2"/>
        <v/>
      </c>
      <c r="K27" s="25" t="str">
        <f t="shared" si="3"/>
        <v>Below cut-off range</v>
      </c>
      <c r="L27" s="15" t="str">
        <f t="shared" si="4"/>
        <v/>
      </c>
    </row>
    <row r="28" spans="1:12">
      <c r="E28" s="13" t="s">
        <v>93</v>
      </c>
      <c r="F28" s="10"/>
      <c r="G28" s="10"/>
      <c r="H28" s="14" t="str">
        <f t="shared" si="0"/>
        <v/>
      </c>
      <c r="I28" s="24" t="str">
        <f t="shared" si="1"/>
        <v/>
      </c>
      <c r="J28" s="25" t="str">
        <f t="shared" si="2"/>
        <v/>
      </c>
      <c r="K28" s="25" t="str">
        <f t="shared" si="3"/>
        <v>Below cut-off range</v>
      </c>
      <c r="L28" s="15" t="str">
        <f t="shared" si="4"/>
        <v/>
      </c>
    </row>
    <row r="29" spans="1:12">
      <c r="E29" s="13" t="s">
        <v>94</v>
      </c>
      <c r="F29" s="10"/>
      <c r="G29" s="10"/>
      <c r="H29" s="14" t="str">
        <f t="shared" si="0"/>
        <v/>
      </c>
      <c r="I29" s="24" t="str">
        <f t="shared" si="1"/>
        <v/>
      </c>
      <c r="J29" s="25" t="str">
        <f t="shared" si="2"/>
        <v/>
      </c>
      <c r="K29" s="25" t="str">
        <f t="shared" si="3"/>
        <v>Below cut-off range</v>
      </c>
      <c r="L29" s="15" t="str">
        <f t="shared" si="4"/>
        <v/>
      </c>
    </row>
    <row r="30" spans="1:12">
      <c r="E30" s="13" t="s">
        <v>95</v>
      </c>
      <c r="F30" s="20"/>
      <c r="G30" s="20"/>
      <c r="H30" s="14" t="str">
        <f t="shared" si="0"/>
        <v/>
      </c>
      <c r="I30" s="24" t="str">
        <f t="shared" si="1"/>
        <v/>
      </c>
      <c r="J30" s="25" t="str">
        <f t="shared" si="2"/>
        <v/>
      </c>
      <c r="K30" s="25" t="str">
        <f t="shared" si="3"/>
        <v>Below cut-off range</v>
      </c>
      <c r="L30" s="15" t="str">
        <f t="shared" si="4"/>
        <v/>
      </c>
    </row>
    <row r="31" spans="1:12">
      <c r="E31" s="13" t="s">
        <v>96</v>
      </c>
      <c r="F31" s="16"/>
      <c r="G31" s="16"/>
      <c r="H31" s="14" t="str">
        <f t="shared" si="0"/>
        <v/>
      </c>
      <c r="I31" s="24" t="str">
        <f t="shared" si="1"/>
        <v/>
      </c>
      <c r="J31" s="25" t="str">
        <f t="shared" si="2"/>
        <v/>
      </c>
      <c r="K31" s="25" t="str">
        <f t="shared" si="3"/>
        <v>Below cut-off range</v>
      </c>
      <c r="L31" s="15" t="str">
        <f t="shared" si="4"/>
        <v/>
      </c>
    </row>
    <row r="32" spans="1:12">
      <c r="E32" s="13" t="s">
        <v>97</v>
      </c>
      <c r="F32" s="16"/>
      <c r="G32" s="16"/>
      <c r="H32" s="14" t="str">
        <f t="shared" si="0"/>
        <v/>
      </c>
      <c r="I32" s="24" t="str">
        <f t="shared" si="1"/>
        <v/>
      </c>
      <c r="J32" s="25" t="str">
        <f t="shared" si="2"/>
        <v/>
      </c>
      <c r="K32" s="25" t="str">
        <f t="shared" si="3"/>
        <v>Below cut-off range</v>
      </c>
      <c r="L32" s="15" t="str">
        <f t="shared" si="4"/>
        <v/>
      </c>
    </row>
    <row r="33" spans="5:12">
      <c r="E33" s="13" t="s">
        <v>98</v>
      </c>
      <c r="F33" s="16"/>
      <c r="G33" s="16"/>
      <c r="H33" s="14" t="str">
        <f t="shared" si="0"/>
        <v/>
      </c>
      <c r="I33" s="24" t="str">
        <f t="shared" si="1"/>
        <v/>
      </c>
      <c r="J33" s="25" t="str">
        <f t="shared" si="2"/>
        <v/>
      </c>
      <c r="K33" s="25" t="str">
        <f t="shared" si="3"/>
        <v>Below cut-off range</v>
      </c>
      <c r="L33" s="15" t="str">
        <f t="shared" si="4"/>
        <v/>
      </c>
    </row>
    <row r="34" spans="5:12">
      <c r="E34" s="13" t="s">
        <v>99</v>
      </c>
      <c r="F34" s="16"/>
      <c r="G34" s="16"/>
      <c r="H34" s="14" t="str">
        <f t="shared" si="0"/>
        <v/>
      </c>
      <c r="I34" s="24" t="str">
        <f t="shared" si="1"/>
        <v/>
      </c>
      <c r="J34" s="25" t="str">
        <f t="shared" si="2"/>
        <v/>
      </c>
      <c r="K34" s="25" t="str">
        <f t="shared" si="3"/>
        <v>Below cut-off range</v>
      </c>
      <c r="L34" s="15" t="str">
        <f t="shared" si="4"/>
        <v/>
      </c>
    </row>
    <row r="35" spans="5:12">
      <c r="E35" s="13" t="s">
        <v>100</v>
      </c>
      <c r="F35" s="16"/>
      <c r="G35" s="16"/>
      <c r="H35" s="14" t="str">
        <f t="shared" si="0"/>
        <v/>
      </c>
      <c r="I35" s="24" t="str">
        <f t="shared" si="1"/>
        <v/>
      </c>
      <c r="J35" s="25" t="str">
        <f t="shared" si="2"/>
        <v/>
      </c>
      <c r="K35" s="25" t="str">
        <f t="shared" si="3"/>
        <v>Below cut-off range</v>
      </c>
      <c r="L35" s="15" t="str">
        <f t="shared" si="4"/>
        <v/>
      </c>
    </row>
    <row r="36" spans="5:12">
      <c r="E36" s="13" t="s">
        <v>101</v>
      </c>
      <c r="F36" s="16"/>
      <c r="G36" s="16"/>
      <c r="H36" s="14" t="str">
        <f t="shared" si="0"/>
        <v/>
      </c>
      <c r="I36" s="24" t="str">
        <f t="shared" si="1"/>
        <v/>
      </c>
      <c r="J36" s="25" t="str">
        <f t="shared" si="2"/>
        <v/>
      </c>
      <c r="K36" s="25" t="str">
        <f t="shared" si="3"/>
        <v>Below cut-off range</v>
      </c>
      <c r="L36" s="15" t="str">
        <f t="shared" si="4"/>
        <v/>
      </c>
    </row>
    <row r="37" spans="5:12">
      <c r="E37" s="13" t="s">
        <v>102</v>
      </c>
      <c r="F37" s="16"/>
      <c r="G37" s="16"/>
      <c r="H37" s="14" t="str">
        <f t="shared" si="0"/>
        <v/>
      </c>
      <c r="I37" s="24" t="str">
        <f t="shared" si="1"/>
        <v/>
      </c>
      <c r="J37" s="25" t="str">
        <f t="shared" si="2"/>
        <v/>
      </c>
      <c r="K37" s="25" t="str">
        <f t="shared" si="3"/>
        <v>Below cut-off range</v>
      </c>
      <c r="L37" s="15" t="str">
        <f t="shared" si="4"/>
        <v/>
      </c>
    </row>
    <row r="38" spans="5:12">
      <c r="E38" s="13" t="s">
        <v>103</v>
      </c>
      <c r="F38" s="16"/>
      <c r="G38" s="16"/>
      <c r="H38" s="14" t="str">
        <f t="shared" si="0"/>
        <v/>
      </c>
      <c r="I38" s="24" t="str">
        <f t="shared" si="1"/>
        <v/>
      </c>
      <c r="J38" s="25" t="str">
        <f t="shared" si="2"/>
        <v/>
      </c>
      <c r="K38" s="25" t="str">
        <f t="shared" si="3"/>
        <v>Below cut-off range</v>
      </c>
      <c r="L38" s="15" t="str">
        <f t="shared" si="4"/>
        <v/>
      </c>
    </row>
    <row r="39" spans="5:12">
      <c r="E39" s="13" t="s">
        <v>104</v>
      </c>
      <c r="F39" s="16"/>
      <c r="G39" s="16"/>
      <c r="H39" s="14" t="str">
        <f t="shared" si="0"/>
        <v/>
      </c>
      <c r="I39" s="24" t="str">
        <f t="shared" si="1"/>
        <v/>
      </c>
      <c r="J39" s="25" t="str">
        <f t="shared" si="2"/>
        <v/>
      </c>
      <c r="K39" s="25" t="str">
        <f t="shared" si="3"/>
        <v>Below cut-off range</v>
      </c>
      <c r="L39" s="15" t="str">
        <f t="shared" si="4"/>
        <v/>
      </c>
    </row>
    <row r="40" spans="5:12">
      <c r="E40" s="13" t="s">
        <v>105</v>
      </c>
      <c r="F40" s="16"/>
      <c r="G40" s="16"/>
      <c r="H40" s="14" t="str">
        <f t="shared" si="0"/>
        <v/>
      </c>
      <c r="I40" s="24" t="str">
        <f t="shared" si="1"/>
        <v/>
      </c>
      <c r="J40" s="25" t="str">
        <f t="shared" si="2"/>
        <v/>
      </c>
      <c r="K40" s="25" t="str">
        <f t="shared" si="3"/>
        <v>Below cut-off range</v>
      </c>
      <c r="L40" s="15" t="str">
        <f t="shared" si="4"/>
        <v/>
      </c>
    </row>
    <row r="41" spans="5:12">
      <c r="E41" s="13" t="s">
        <v>106</v>
      </c>
      <c r="F41" s="16"/>
      <c r="G41" s="16"/>
      <c r="H41" s="14" t="str">
        <f t="shared" si="0"/>
        <v/>
      </c>
      <c r="I41" s="24" t="str">
        <f t="shared" si="1"/>
        <v/>
      </c>
      <c r="J41" s="25" t="str">
        <f t="shared" si="2"/>
        <v/>
      </c>
      <c r="K41" s="25" t="str">
        <f t="shared" si="3"/>
        <v>Below cut-off range</v>
      </c>
      <c r="L41" s="15" t="str">
        <f t="shared" si="4"/>
        <v/>
      </c>
    </row>
    <row r="42" spans="5:12">
      <c r="E42" s="13" t="s">
        <v>107</v>
      </c>
      <c r="F42" s="16"/>
      <c r="G42" s="16"/>
      <c r="H42" s="14" t="str">
        <f t="shared" si="0"/>
        <v/>
      </c>
      <c r="I42" s="24" t="str">
        <f t="shared" si="1"/>
        <v/>
      </c>
      <c r="J42" s="25" t="str">
        <f t="shared" si="2"/>
        <v/>
      </c>
      <c r="K42" s="25" t="str">
        <f t="shared" si="3"/>
        <v>Below cut-off range</v>
      </c>
      <c r="L42" s="15" t="str">
        <f t="shared" si="4"/>
        <v/>
      </c>
    </row>
    <row r="43" spans="5:12">
      <c r="E43" s="13" t="s">
        <v>108</v>
      </c>
      <c r="F43" s="16"/>
      <c r="G43" s="16"/>
      <c r="H43" s="14" t="str">
        <f t="shared" si="0"/>
        <v/>
      </c>
      <c r="I43" s="24" t="str">
        <f t="shared" si="1"/>
        <v/>
      </c>
      <c r="J43" s="25" t="str">
        <f t="shared" si="2"/>
        <v/>
      </c>
      <c r="K43" s="25" t="str">
        <f t="shared" si="3"/>
        <v>Below cut-off range</v>
      </c>
      <c r="L43" s="15" t="str">
        <f t="shared" si="4"/>
        <v/>
      </c>
    </row>
    <row r="44" spans="5:12">
      <c r="E44" s="13" t="s">
        <v>109</v>
      </c>
      <c r="F44" s="16"/>
      <c r="G44" s="16"/>
      <c r="H44" s="14" t="str">
        <f t="shared" si="0"/>
        <v/>
      </c>
      <c r="I44" s="24" t="str">
        <f t="shared" si="1"/>
        <v/>
      </c>
      <c r="J44" s="25" t="str">
        <f t="shared" si="2"/>
        <v/>
      </c>
      <c r="K44" s="25" t="str">
        <f t="shared" si="3"/>
        <v>Below cut-off range</v>
      </c>
      <c r="L44" s="15" t="str">
        <f t="shared" si="4"/>
        <v/>
      </c>
    </row>
    <row r="45" spans="5:12">
      <c r="E45" s="13" t="s">
        <v>110</v>
      </c>
      <c r="F45" s="16"/>
      <c r="G45" s="16"/>
      <c r="H45" s="14" t="str">
        <f t="shared" si="0"/>
        <v/>
      </c>
      <c r="I45" s="24" t="str">
        <f t="shared" si="1"/>
        <v/>
      </c>
      <c r="J45" s="25" t="str">
        <f t="shared" si="2"/>
        <v/>
      </c>
      <c r="K45" s="25" t="str">
        <f t="shared" si="3"/>
        <v>Below cut-off range</v>
      </c>
      <c r="L45" s="15" t="str">
        <f t="shared" si="4"/>
        <v/>
      </c>
    </row>
    <row r="46" spans="5:12">
      <c r="E46" s="13" t="s">
        <v>111</v>
      </c>
      <c r="F46" s="16"/>
      <c r="G46" s="16"/>
      <c r="H46" s="14" t="str">
        <f t="shared" si="0"/>
        <v/>
      </c>
      <c r="I46" s="24" t="str">
        <f t="shared" si="1"/>
        <v/>
      </c>
      <c r="J46" s="25" t="str">
        <f t="shared" si="2"/>
        <v/>
      </c>
      <c r="K46" s="25" t="str">
        <f t="shared" si="3"/>
        <v>Below cut-off range</v>
      </c>
      <c r="L46" s="15" t="str">
        <f t="shared" si="4"/>
        <v/>
      </c>
    </row>
    <row r="47" spans="5:12">
      <c r="E47" s="13" t="s">
        <v>112</v>
      </c>
      <c r="F47" s="16"/>
      <c r="G47" s="16"/>
      <c r="H47" s="14" t="str">
        <f t="shared" si="0"/>
        <v/>
      </c>
      <c r="I47" s="24" t="str">
        <f t="shared" si="1"/>
        <v/>
      </c>
      <c r="J47" s="25" t="str">
        <f t="shared" si="2"/>
        <v/>
      </c>
      <c r="K47" s="25" t="str">
        <f t="shared" si="3"/>
        <v>Below cut-off range</v>
      </c>
      <c r="L47" s="15" t="str">
        <f t="shared" si="4"/>
        <v/>
      </c>
    </row>
    <row r="48" spans="5:12">
      <c r="E48" s="13" t="s">
        <v>113</v>
      </c>
      <c r="F48" s="16"/>
      <c r="G48" s="16"/>
      <c r="H48" s="14" t="str">
        <f t="shared" si="0"/>
        <v/>
      </c>
      <c r="I48" s="24" t="str">
        <f t="shared" si="1"/>
        <v/>
      </c>
      <c r="J48" s="25" t="str">
        <f t="shared" si="2"/>
        <v/>
      </c>
      <c r="K48" s="25" t="str">
        <f t="shared" si="3"/>
        <v>Below cut-off range</v>
      </c>
      <c r="L48" s="15" t="str">
        <f t="shared" si="4"/>
        <v/>
      </c>
    </row>
    <row r="49" spans="5:12">
      <c r="E49" s="13" t="s">
        <v>114</v>
      </c>
      <c r="F49" s="16"/>
      <c r="G49" s="16"/>
      <c r="H49" s="14" t="str">
        <f t="shared" si="0"/>
        <v/>
      </c>
      <c r="I49" s="24" t="str">
        <f t="shared" si="1"/>
        <v/>
      </c>
      <c r="J49" s="25" t="str">
        <f t="shared" si="2"/>
        <v/>
      </c>
      <c r="K49" s="25" t="str">
        <f t="shared" si="3"/>
        <v>Below cut-off range</v>
      </c>
      <c r="L49" s="15" t="str">
        <f t="shared" si="4"/>
        <v/>
      </c>
    </row>
    <row r="50" spans="5:12">
      <c r="E50" s="13" t="s">
        <v>115</v>
      </c>
      <c r="F50" s="16"/>
      <c r="G50" s="16"/>
      <c r="H50" s="14" t="str">
        <f t="shared" si="0"/>
        <v/>
      </c>
      <c r="I50" s="24" t="str">
        <f t="shared" si="1"/>
        <v/>
      </c>
      <c r="J50" s="25" t="str">
        <f t="shared" si="2"/>
        <v/>
      </c>
      <c r="K50" s="25" t="str">
        <f t="shared" si="3"/>
        <v>Below cut-off range</v>
      </c>
      <c r="L50" s="15" t="str">
        <f t="shared" si="4"/>
        <v/>
      </c>
    </row>
    <row r="51" spans="5:12">
      <c r="E51" s="13" t="s">
        <v>116</v>
      </c>
      <c r="F51" s="16"/>
      <c r="G51" s="16"/>
      <c r="H51" s="14" t="str">
        <f t="shared" si="0"/>
        <v/>
      </c>
      <c r="I51" s="24" t="str">
        <f t="shared" si="1"/>
        <v/>
      </c>
      <c r="J51" s="25" t="str">
        <f t="shared" si="2"/>
        <v/>
      </c>
      <c r="K51" s="25" t="str">
        <f t="shared" si="3"/>
        <v>Below cut-off range</v>
      </c>
      <c r="L51" s="15" t="str">
        <f t="shared" si="4"/>
        <v/>
      </c>
    </row>
    <row r="52" spans="5:12">
      <c r="E52" s="13" t="s">
        <v>117</v>
      </c>
      <c r="F52" s="16"/>
      <c r="G52" s="16"/>
      <c r="H52" s="14" t="str">
        <f t="shared" si="0"/>
        <v/>
      </c>
      <c r="I52" s="24" t="str">
        <f t="shared" si="1"/>
        <v/>
      </c>
      <c r="J52" s="25" t="str">
        <f t="shared" si="2"/>
        <v/>
      </c>
      <c r="K52" s="25" t="str">
        <f t="shared" si="3"/>
        <v>Below cut-off range</v>
      </c>
      <c r="L52" s="15" t="str">
        <f t="shared" si="4"/>
        <v/>
      </c>
    </row>
    <row r="53" spans="5:12">
      <c r="E53" s="13" t="s">
        <v>118</v>
      </c>
      <c r="F53" s="16"/>
      <c r="G53" s="16"/>
      <c r="H53" s="14" t="str">
        <f t="shared" si="0"/>
        <v/>
      </c>
      <c r="I53" s="24" t="str">
        <f t="shared" si="1"/>
        <v/>
      </c>
      <c r="J53" s="25" t="str">
        <f t="shared" si="2"/>
        <v/>
      </c>
      <c r="K53" s="25" t="str">
        <f t="shared" si="3"/>
        <v>Below cut-off range</v>
      </c>
      <c r="L53" s="15" t="str">
        <f t="shared" si="4"/>
        <v/>
      </c>
    </row>
    <row r="54" spans="5:12">
      <c r="E54" s="13" t="s">
        <v>119</v>
      </c>
      <c r="F54" s="16"/>
      <c r="G54" s="16"/>
      <c r="H54" s="14" t="str">
        <f t="shared" si="0"/>
        <v/>
      </c>
      <c r="I54" s="24" t="str">
        <f t="shared" si="1"/>
        <v/>
      </c>
      <c r="J54" s="25" t="str">
        <f t="shared" si="2"/>
        <v/>
      </c>
      <c r="K54" s="25" t="str">
        <f t="shared" si="3"/>
        <v>Below cut-off range</v>
      </c>
      <c r="L54" s="15" t="str">
        <f t="shared" si="4"/>
        <v/>
      </c>
    </row>
    <row r="55" spans="5:12">
      <c r="E55" s="13" t="s">
        <v>120</v>
      </c>
      <c r="F55" s="16"/>
      <c r="G55" s="16"/>
      <c r="H55" s="14" t="str">
        <f t="shared" si="0"/>
        <v/>
      </c>
      <c r="I55" s="24" t="str">
        <f t="shared" si="1"/>
        <v/>
      </c>
      <c r="J55" s="25" t="str">
        <f t="shared" si="2"/>
        <v/>
      </c>
      <c r="K55" s="25" t="str">
        <f t="shared" si="3"/>
        <v>Below cut-off range</v>
      </c>
      <c r="L55" s="15" t="str">
        <f t="shared" si="4"/>
        <v/>
      </c>
    </row>
    <row r="56" spans="5:12">
      <c r="E56" s="13" t="s">
        <v>121</v>
      </c>
      <c r="F56" s="16"/>
      <c r="G56" s="16"/>
      <c r="H56" s="14" t="str">
        <f t="shared" si="0"/>
        <v/>
      </c>
      <c r="I56" s="24" t="str">
        <f t="shared" si="1"/>
        <v/>
      </c>
      <c r="J56" s="25" t="str">
        <f t="shared" si="2"/>
        <v/>
      </c>
      <c r="K56" s="25" t="str">
        <f t="shared" si="3"/>
        <v>Below cut-off range</v>
      </c>
      <c r="L56" s="15" t="str">
        <f t="shared" si="4"/>
        <v/>
      </c>
    </row>
    <row r="57" spans="5:12">
      <c r="E57" s="13" t="s">
        <v>122</v>
      </c>
      <c r="F57" s="16"/>
      <c r="G57" s="16"/>
      <c r="H57" s="14" t="str">
        <f t="shared" si="0"/>
        <v/>
      </c>
      <c r="I57" s="24" t="str">
        <f t="shared" si="1"/>
        <v/>
      </c>
      <c r="J57" s="25" t="str">
        <f t="shared" si="2"/>
        <v/>
      </c>
      <c r="K57" s="25" t="str">
        <f t="shared" si="3"/>
        <v>Below cut-off range</v>
      </c>
      <c r="L57" s="15" t="str">
        <f t="shared" si="4"/>
        <v/>
      </c>
    </row>
    <row r="58" spans="5:12">
      <c r="E58" s="13" t="s">
        <v>123</v>
      </c>
      <c r="F58" s="16"/>
      <c r="G58" s="16"/>
      <c r="H58" s="14" t="str">
        <f t="shared" si="0"/>
        <v/>
      </c>
      <c r="I58" s="24" t="str">
        <f t="shared" si="1"/>
        <v/>
      </c>
      <c r="J58" s="25" t="str">
        <f t="shared" si="2"/>
        <v/>
      </c>
      <c r="K58" s="25" t="str">
        <f t="shared" si="3"/>
        <v>Below cut-off range</v>
      </c>
      <c r="L58" s="15" t="str">
        <f t="shared" si="4"/>
        <v/>
      </c>
    </row>
    <row r="59" spans="5:12">
      <c r="E59" s="13" t="s">
        <v>124</v>
      </c>
      <c r="F59" s="16"/>
      <c r="G59" s="16"/>
      <c r="H59" s="14" t="str">
        <f t="shared" si="0"/>
        <v/>
      </c>
      <c r="I59" s="24" t="str">
        <f t="shared" si="1"/>
        <v/>
      </c>
      <c r="J59" s="25" t="str">
        <f t="shared" si="2"/>
        <v/>
      </c>
      <c r="K59" s="25" t="str">
        <f t="shared" si="3"/>
        <v>Below cut-off range</v>
      </c>
      <c r="L59" s="15" t="str">
        <f t="shared" si="4"/>
        <v/>
      </c>
    </row>
    <row r="60" spans="5:12">
      <c r="E60" s="13" t="s">
        <v>125</v>
      </c>
      <c r="F60" s="16"/>
      <c r="G60" s="16"/>
      <c r="H60" s="14" t="str">
        <f t="shared" si="0"/>
        <v/>
      </c>
      <c r="I60" s="24" t="str">
        <f t="shared" si="1"/>
        <v/>
      </c>
      <c r="J60" s="25" t="str">
        <f t="shared" si="2"/>
        <v/>
      </c>
      <c r="K60" s="25" t="str">
        <f t="shared" si="3"/>
        <v>Below cut-off range</v>
      </c>
      <c r="L60" s="15" t="str">
        <f t="shared" si="4"/>
        <v/>
      </c>
    </row>
    <row r="61" spans="5:12">
      <c r="E61" s="13" t="s">
        <v>126</v>
      </c>
      <c r="F61" s="16"/>
      <c r="G61" s="16"/>
      <c r="H61" s="14" t="str">
        <f t="shared" si="0"/>
        <v/>
      </c>
      <c r="I61" s="24" t="str">
        <f t="shared" si="1"/>
        <v/>
      </c>
      <c r="J61" s="25" t="str">
        <f t="shared" si="2"/>
        <v/>
      </c>
      <c r="K61" s="25" t="str">
        <f t="shared" si="3"/>
        <v>Below cut-off range</v>
      </c>
      <c r="L61" s="15" t="str">
        <f t="shared" si="4"/>
        <v/>
      </c>
    </row>
    <row r="62" spans="5:12">
      <c r="E62" s="17" t="s">
        <v>127</v>
      </c>
      <c r="F62" s="26"/>
      <c r="G62" s="26"/>
      <c r="H62" s="27" t="str">
        <f t="shared" si="0"/>
        <v/>
      </c>
      <c r="I62" s="28" t="str">
        <f t="shared" si="1"/>
        <v/>
      </c>
      <c r="J62" s="29" t="str">
        <f t="shared" si="2"/>
        <v/>
      </c>
      <c r="K62" s="29" t="str">
        <f t="shared" si="3"/>
        <v>Below cut-off range</v>
      </c>
      <c r="L62" s="18" t="str">
        <f t="shared" si="4"/>
        <v/>
      </c>
    </row>
  </sheetData>
  <mergeCells count="3">
    <mergeCell ref="A1:L1"/>
    <mergeCell ref="A13:C13"/>
    <mergeCell ref="E13:L13"/>
  </mergeCells>
  <conditionalFormatting sqref="J15:J62">
    <cfRule type="expression" dxfId="11" priority="1">
      <formula>J15="POSITIVE"</formula>
    </cfRule>
    <cfRule type="expression" dxfId="10" priority="2">
      <formula>J15="BORDERLINE"</formula>
    </cfRule>
    <cfRule type="expression" dxfId="9" priority="3">
      <formula>J15="NEGATIVE"</formula>
    </cfRule>
  </conditionalFormatting>
  <conditionalFormatting sqref="L15:L62">
    <cfRule type="expression" dxfId="8" priority="4">
      <formula>L15="Check replicates"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K4" sqref="K4"/>
    </sheetView>
  </sheetViews>
  <sheetFormatPr baseColWidth="10" defaultColWidth="8.8984375" defaultRowHeight="13.8"/>
  <cols>
    <col min="1" max="1" width="16" customWidth="1"/>
    <col min="2" max="2" width="12" customWidth="1"/>
    <col min="3" max="3" width="22" customWidth="1"/>
    <col min="5" max="5" width="9.796875" bestFit="1" customWidth="1"/>
    <col min="6" max="7" width="12" customWidth="1"/>
    <col min="8" max="8" width="17.59765625" customWidth="1"/>
    <col min="9" max="9" width="14" customWidth="1"/>
    <col min="10" max="10" width="16" customWidth="1"/>
    <col min="11" max="11" width="16.5" bestFit="1" customWidth="1"/>
    <col min="12" max="12" width="18" customWidth="1"/>
    <col min="14" max="14" width="16" customWidth="1"/>
    <col min="15" max="15" width="12" customWidth="1"/>
  </cols>
  <sheetData>
    <row r="1" spans="1:12" ht="21.6" customHeight="1">
      <c r="A1" s="74" t="s">
        <v>128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3" spans="1:12" ht="41.4">
      <c r="A3" s="1" t="s">
        <v>29</v>
      </c>
      <c r="B3" s="1" t="s">
        <v>30</v>
      </c>
      <c r="C3" s="1" t="s">
        <v>31</v>
      </c>
      <c r="D3" s="1" t="s">
        <v>32</v>
      </c>
      <c r="F3" s="1" t="s">
        <v>33</v>
      </c>
      <c r="G3" s="1" t="s">
        <v>34</v>
      </c>
      <c r="H3" s="1" t="s">
        <v>35</v>
      </c>
    </row>
    <row r="4" spans="1:12" ht="26.4">
      <c r="A4" s="3"/>
      <c r="B4" s="4"/>
      <c r="C4" s="4"/>
      <c r="D4" s="5">
        <v>0.1</v>
      </c>
      <c r="F4" s="52" t="s">
        <v>38</v>
      </c>
      <c r="G4" s="53" t="str">
        <f>IF(G10=0,"",AVERAGE(B15:B26))</f>
        <v/>
      </c>
      <c r="H4" s="56" t="s">
        <v>39</v>
      </c>
    </row>
    <row r="5" spans="1:12" ht="27" customHeight="1">
      <c r="F5" s="52" t="s">
        <v>41</v>
      </c>
      <c r="G5" s="53" t="str">
        <f>IF(G10&lt;2,"",STDEV(B15:B26))</f>
        <v/>
      </c>
      <c r="H5" s="56" t="s">
        <v>42</v>
      </c>
    </row>
    <row r="6" spans="1:12">
      <c r="A6" s="30" t="s">
        <v>36</v>
      </c>
      <c r="B6" s="32" t="s">
        <v>37</v>
      </c>
      <c r="F6" s="52" t="s">
        <v>44</v>
      </c>
      <c r="G6" s="54" t="s">
        <v>129</v>
      </c>
      <c r="H6" s="56" t="s">
        <v>45</v>
      </c>
    </row>
    <row r="7" spans="1:12">
      <c r="A7" s="60" t="s">
        <v>40</v>
      </c>
      <c r="B7" s="60">
        <f>COUNTIF(J15:J62,"POSITIVE")</f>
        <v>0</v>
      </c>
      <c r="F7" s="57" t="s">
        <v>47</v>
      </c>
      <c r="G7" s="73" t="str">
        <f>IF(G10&lt;2,"",G4+3*G5)</f>
        <v/>
      </c>
      <c r="H7" s="59" t="s">
        <v>48</v>
      </c>
    </row>
    <row r="8" spans="1:12" ht="26.4">
      <c r="A8" s="60" t="s">
        <v>43</v>
      </c>
      <c r="B8" s="60">
        <f>COUNTIF(J15:J62,"BORDERLINE")</f>
        <v>0</v>
      </c>
      <c r="F8" s="57" t="s">
        <v>50</v>
      </c>
      <c r="G8" s="58" t="str">
        <f>IF(G7="","",G7*(1-$D$4))</f>
        <v/>
      </c>
      <c r="H8" s="59" t="s">
        <v>51</v>
      </c>
    </row>
    <row r="9" spans="1:12" ht="26.4">
      <c r="A9" s="60" t="s">
        <v>46</v>
      </c>
      <c r="B9" s="60">
        <f>COUNTIF(J15:J62,"NEGATIVE")</f>
        <v>0</v>
      </c>
      <c r="F9" s="57" t="s">
        <v>52</v>
      </c>
      <c r="G9" s="58" t="str">
        <f>IF(G7="","",G7*(1+$D$4))</f>
        <v/>
      </c>
      <c r="H9" s="59" t="s">
        <v>53</v>
      </c>
    </row>
    <row r="10" spans="1:12" ht="26.4">
      <c r="A10" s="60" t="s">
        <v>49</v>
      </c>
      <c r="B10" s="60">
        <f>COUNT(H15:H62)</f>
        <v>0</v>
      </c>
      <c r="F10" s="52" t="s">
        <v>54</v>
      </c>
      <c r="G10" s="55">
        <f>COUNT(B15:B26)</f>
        <v>0</v>
      </c>
      <c r="H10" s="56" t="s">
        <v>55</v>
      </c>
    </row>
    <row r="13" spans="1:12">
      <c r="A13" s="43" t="s">
        <v>56</v>
      </c>
      <c r="B13" s="43"/>
      <c r="C13" s="43"/>
      <c r="E13" s="43" t="s">
        <v>57</v>
      </c>
      <c r="F13" s="43"/>
      <c r="G13" s="43"/>
      <c r="H13" s="43"/>
      <c r="I13" s="43"/>
      <c r="J13" s="43"/>
      <c r="K13" s="43"/>
      <c r="L13" s="43"/>
    </row>
    <row r="14" spans="1:12">
      <c r="A14" s="1" t="s">
        <v>58</v>
      </c>
      <c r="B14" s="1" t="s">
        <v>59</v>
      </c>
      <c r="C14" s="1" t="s">
        <v>60</v>
      </c>
      <c r="E14" s="30" t="s">
        <v>61</v>
      </c>
      <c r="F14" s="31" t="s">
        <v>62</v>
      </c>
      <c r="G14" s="31" t="s">
        <v>63</v>
      </c>
      <c r="H14" s="31" t="s">
        <v>64</v>
      </c>
      <c r="I14" s="31" t="s">
        <v>65</v>
      </c>
      <c r="J14" s="31" t="s">
        <v>66</v>
      </c>
      <c r="K14" s="31" t="s">
        <v>35</v>
      </c>
      <c r="L14" s="32" t="s">
        <v>67</v>
      </c>
    </row>
    <row r="15" spans="1:12">
      <c r="A15" s="6" t="s">
        <v>68</v>
      </c>
      <c r="B15" s="19"/>
      <c r="C15" s="7"/>
      <c r="E15" s="13" t="s">
        <v>69</v>
      </c>
      <c r="F15" s="19"/>
      <c r="G15" s="37"/>
      <c r="H15" s="14" t="str">
        <f t="shared" ref="H15:H62" si="0">IF(COUNT(F15:G15)=0,"",AVERAGE(F15:G15))</f>
        <v/>
      </c>
      <c r="I15" s="24" t="str">
        <f t="shared" ref="I15:I62" si="1">IF(COUNT(F15:G15)&lt;2,"",STDEV(F15:G15)/H15)</f>
        <v/>
      </c>
      <c r="J15" s="25" t="str">
        <f t="shared" ref="J15:J62" si="2">IF(H15="","",IF(H15&gt;$G$9,"POSITIVE",IF(H15&gt;=$G$8,"BORDERLINE","NEGATIVE")))</f>
        <v/>
      </c>
      <c r="K15" s="25" t="str">
        <f t="shared" ref="K15:K62" si="3">IF(J15="BORDERLINE","Repeat / confirm according to SOP",IF(J15="POSITIVE","Above cut-off range","Below cut-off range"))</f>
        <v>Below cut-off range</v>
      </c>
      <c r="L15" s="15" t="str">
        <f t="shared" ref="L15:L62" si="4">IF(I15="","",IF(I15&gt;0.15,"Check replicates","OK"))</f>
        <v/>
      </c>
    </row>
    <row r="16" spans="1:12">
      <c r="A16" s="8" t="s">
        <v>70</v>
      </c>
      <c r="B16" s="10"/>
      <c r="C16" s="9"/>
      <c r="E16" s="13" t="s">
        <v>71</v>
      </c>
      <c r="F16" s="10"/>
      <c r="G16" s="16"/>
      <c r="H16" s="14" t="str">
        <f t="shared" si="0"/>
        <v/>
      </c>
      <c r="I16" s="24" t="str">
        <f t="shared" si="1"/>
        <v/>
      </c>
      <c r="J16" s="25" t="str">
        <f t="shared" si="2"/>
        <v/>
      </c>
      <c r="K16" s="25" t="str">
        <f t="shared" si="3"/>
        <v>Below cut-off range</v>
      </c>
      <c r="L16" s="15" t="str">
        <f t="shared" si="4"/>
        <v/>
      </c>
    </row>
    <row r="17" spans="1:12">
      <c r="A17" s="8" t="s">
        <v>72</v>
      </c>
      <c r="B17" s="10"/>
      <c r="C17" s="9"/>
      <c r="E17" s="13" t="s">
        <v>73</v>
      </c>
      <c r="F17" s="10"/>
      <c r="G17" s="16"/>
      <c r="H17" s="14" t="str">
        <f t="shared" si="0"/>
        <v/>
      </c>
      <c r="I17" s="24" t="str">
        <f t="shared" si="1"/>
        <v/>
      </c>
      <c r="J17" s="25" t="str">
        <f t="shared" si="2"/>
        <v/>
      </c>
      <c r="K17" s="25" t="str">
        <f t="shared" si="3"/>
        <v>Below cut-off range</v>
      </c>
      <c r="L17" s="15" t="str">
        <f t="shared" si="4"/>
        <v/>
      </c>
    </row>
    <row r="18" spans="1:12">
      <c r="A18" s="8" t="s">
        <v>74</v>
      </c>
      <c r="B18" s="10"/>
      <c r="C18" s="9"/>
      <c r="E18" s="13" t="s">
        <v>75</v>
      </c>
      <c r="F18" s="10"/>
      <c r="G18" s="37"/>
      <c r="H18" s="14" t="str">
        <f t="shared" si="0"/>
        <v/>
      </c>
      <c r="I18" s="24" t="str">
        <f t="shared" si="1"/>
        <v/>
      </c>
      <c r="J18" s="25" t="str">
        <f t="shared" si="2"/>
        <v/>
      </c>
      <c r="K18" s="25" t="str">
        <f t="shared" si="3"/>
        <v>Below cut-off range</v>
      </c>
      <c r="L18" s="15" t="str">
        <f t="shared" si="4"/>
        <v/>
      </c>
    </row>
    <row r="19" spans="1:12">
      <c r="A19" s="8" t="s">
        <v>76</v>
      </c>
      <c r="B19" s="10"/>
      <c r="C19" s="9"/>
      <c r="E19" s="13" t="s">
        <v>77</v>
      </c>
      <c r="F19" s="10"/>
      <c r="G19" s="16"/>
      <c r="H19" s="14" t="str">
        <f t="shared" si="0"/>
        <v/>
      </c>
      <c r="I19" s="24" t="str">
        <f t="shared" si="1"/>
        <v/>
      </c>
      <c r="J19" s="25" t="str">
        <f t="shared" si="2"/>
        <v/>
      </c>
      <c r="K19" s="25" t="str">
        <f t="shared" si="3"/>
        <v>Below cut-off range</v>
      </c>
      <c r="L19" s="15" t="str">
        <f t="shared" si="4"/>
        <v/>
      </c>
    </row>
    <row r="20" spans="1:12">
      <c r="A20" s="8" t="s">
        <v>78</v>
      </c>
      <c r="B20" s="10"/>
      <c r="C20" s="9"/>
      <c r="E20" s="13" t="s">
        <v>79</v>
      </c>
      <c r="F20" s="10"/>
      <c r="G20" s="16"/>
      <c r="H20" s="14" t="str">
        <f t="shared" si="0"/>
        <v/>
      </c>
      <c r="I20" s="24" t="str">
        <f t="shared" si="1"/>
        <v/>
      </c>
      <c r="J20" s="25" t="str">
        <f t="shared" si="2"/>
        <v/>
      </c>
      <c r="K20" s="25" t="str">
        <f t="shared" si="3"/>
        <v>Below cut-off range</v>
      </c>
      <c r="L20" s="15" t="str">
        <f t="shared" si="4"/>
        <v/>
      </c>
    </row>
    <row r="21" spans="1:12">
      <c r="A21" s="8" t="s">
        <v>80</v>
      </c>
      <c r="B21" s="10"/>
      <c r="C21" s="9"/>
      <c r="E21" s="13" t="s">
        <v>81</v>
      </c>
      <c r="F21" s="10"/>
      <c r="G21" s="16"/>
      <c r="H21" s="14" t="str">
        <f t="shared" si="0"/>
        <v/>
      </c>
      <c r="I21" s="24" t="str">
        <f t="shared" si="1"/>
        <v/>
      </c>
      <c r="J21" s="25" t="str">
        <f t="shared" si="2"/>
        <v/>
      </c>
      <c r="K21" s="25" t="str">
        <f t="shared" si="3"/>
        <v>Below cut-off range</v>
      </c>
      <c r="L21" s="15" t="str">
        <f t="shared" si="4"/>
        <v/>
      </c>
    </row>
    <row r="22" spans="1:12">
      <c r="A22" s="8" t="s">
        <v>82</v>
      </c>
      <c r="B22" s="20"/>
      <c r="C22" s="9"/>
      <c r="E22" s="13" t="s">
        <v>83</v>
      </c>
      <c r="F22" s="20"/>
      <c r="G22" s="16"/>
      <c r="H22" s="14" t="str">
        <f t="shared" si="0"/>
        <v/>
      </c>
      <c r="I22" s="24" t="str">
        <f t="shared" si="1"/>
        <v/>
      </c>
      <c r="J22" s="25" t="str">
        <f t="shared" si="2"/>
        <v/>
      </c>
      <c r="K22" s="25" t="str">
        <f t="shared" si="3"/>
        <v>Below cut-off range</v>
      </c>
      <c r="L22" s="15" t="str">
        <f t="shared" si="4"/>
        <v/>
      </c>
    </row>
    <row r="23" spans="1:12">
      <c r="A23" s="8" t="s">
        <v>84</v>
      </c>
      <c r="B23" s="19"/>
      <c r="C23" s="9"/>
      <c r="E23" s="13" t="s">
        <v>85</v>
      </c>
      <c r="F23" s="19"/>
      <c r="G23" s="19"/>
      <c r="H23" s="14" t="str">
        <f t="shared" si="0"/>
        <v/>
      </c>
      <c r="I23" s="24" t="str">
        <f t="shared" si="1"/>
        <v/>
      </c>
      <c r="J23" s="25" t="str">
        <f t="shared" si="2"/>
        <v/>
      </c>
      <c r="K23" s="25" t="str">
        <f t="shared" si="3"/>
        <v>Below cut-off range</v>
      </c>
      <c r="L23" s="15" t="str">
        <f t="shared" si="4"/>
        <v/>
      </c>
    </row>
    <row r="24" spans="1:12">
      <c r="A24" s="8" t="s">
        <v>86</v>
      </c>
      <c r="B24" s="10"/>
      <c r="C24" s="9"/>
      <c r="E24" s="13" t="s">
        <v>87</v>
      </c>
      <c r="F24" s="10"/>
      <c r="G24" s="10"/>
      <c r="H24" s="14" t="str">
        <f t="shared" si="0"/>
        <v/>
      </c>
      <c r="I24" s="24" t="str">
        <f t="shared" si="1"/>
        <v/>
      </c>
      <c r="J24" s="25" t="str">
        <f t="shared" si="2"/>
        <v/>
      </c>
      <c r="K24" s="25" t="str">
        <f t="shared" si="3"/>
        <v>Below cut-off range</v>
      </c>
      <c r="L24" s="15" t="str">
        <f t="shared" si="4"/>
        <v/>
      </c>
    </row>
    <row r="25" spans="1:12">
      <c r="A25" s="8" t="s">
        <v>88</v>
      </c>
      <c r="B25" s="10"/>
      <c r="C25" s="9"/>
      <c r="E25" s="13" t="s">
        <v>89</v>
      </c>
      <c r="F25" s="10"/>
      <c r="G25" s="10"/>
      <c r="H25" s="14" t="str">
        <f t="shared" si="0"/>
        <v/>
      </c>
      <c r="I25" s="24" t="str">
        <f t="shared" si="1"/>
        <v/>
      </c>
      <c r="J25" s="25" t="str">
        <f t="shared" si="2"/>
        <v/>
      </c>
      <c r="K25" s="25" t="str">
        <f t="shared" si="3"/>
        <v>Below cut-off range</v>
      </c>
      <c r="L25" s="15" t="str">
        <f t="shared" si="4"/>
        <v/>
      </c>
    </row>
    <row r="26" spans="1:12">
      <c r="A26" s="11" t="s">
        <v>90</v>
      </c>
      <c r="B26" s="10"/>
      <c r="C26" s="12"/>
      <c r="E26" s="13" t="s">
        <v>91</v>
      </c>
      <c r="F26" s="10"/>
      <c r="G26" s="10"/>
      <c r="H26" s="14" t="str">
        <f t="shared" si="0"/>
        <v/>
      </c>
      <c r="I26" s="24" t="str">
        <f t="shared" si="1"/>
        <v/>
      </c>
      <c r="J26" s="25" t="str">
        <f t="shared" si="2"/>
        <v/>
      </c>
      <c r="K26" s="25" t="str">
        <f t="shared" si="3"/>
        <v>Below cut-off range</v>
      </c>
      <c r="L26" s="15" t="str">
        <f t="shared" si="4"/>
        <v/>
      </c>
    </row>
    <row r="27" spans="1:12">
      <c r="E27" s="13" t="s">
        <v>92</v>
      </c>
      <c r="F27" s="10"/>
      <c r="G27" s="10"/>
      <c r="H27" s="14" t="str">
        <f t="shared" si="0"/>
        <v/>
      </c>
      <c r="I27" s="24" t="str">
        <f t="shared" si="1"/>
        <v/>
      </c>
      <c r="J27" s="25" t="str">
        <f t="shared" si="2"/>
        <v/>
      </c>
      <c r="K27" s="25" t="str">
        <f t="shared" si="3"/>
        <v>Below cut-off range</v>
      </c>
      <c r="L27" s="15" t="str">
        <f t="shared" si="4"/>
        <v/>
      </c>
    </row>
    <row r="28" spans="1:12">
      <c r="E28" s="13" t="s">
        <v>93</v>
      </c>
      <c r="F28" s="10"/>
      <c r="G28" s="10"/>
      <c r="H28" s="14" t="str">
        <f t="shared" si="0"/>
        <v/>
      </c>
      <c r="I28" s="24" t="str">
        <f t="shared" si="1"/>
        <v/>
      </c>
      <c r="J28" s="25" t="str">
        <f t="shared" si="2"/>
        <v/>
      </c>
      <c r="K28" s="25" t="str">
        <f t="shared" si="3"/>
        <v>Below cut-off range</v>
      </c>
      <c r="L28" s="15" t="str">
        <f t="shared" si="4"/>
        <v/>
      </c>
    </row>
    <row r="29" spans="1:12">
      <c r="E29" s="13" t="s">
        <v>94</v>
      </c>
      <c r="F29" s="10"/>
      <c r="G29" s="10"/>
      <c r="H29" s="14" t="str">
        <f t="shared" si="0"/>
        <v/>
      </c>
      <c r="I29" s="24" t="str">
        <f t="shared" si="1"/>
        <v/>
      </c>
      <c r="J29" s="25" t="str">
        <f t="shared" si="2"/>
        <v/>
      </c>
      <c r="K29" s="25" t="str">
        <f t="shared" si="3"/>
        <v>Below cut-off range</v>
      </c>
      <c r="L29" s="15" t="str">
        <f t="shared" si="4"/>
        <v/>
      </c>
    </row>
    <row r="30" spans="1:12">
      <c r="E30" s="13" t="s">
        <v>95</v>
      </c>
      <c r="F30" s="20"/>
      <c r="G30" s="20"/>
      <c r="H30" s="14" t="str">
        <f t="shared" si="0"/>
        <v/>
      </c>
      <c r="I30" s="24" t="str">
        <f t="shared" si="1"/>
        <v/>
      </c>
      <c r="J30" s="25" t="str">
        <f t="shared" si="2"/>
        <v/>
      </c>
      <c r="K30" s="25" t="str">
        <f t="shared" si="3"/>
        <v>Below cut-off range</v>
      </c>
      <c r="L30" s="15" t="str">
        <f t="shared" si="4"/>
        <v/>
      </c>
    </row>
    <row r="31" spans="1:12">
      <c r="E31" s="13" t="s">
        <v>96</v>
      </c>
      <c r="F31" s="16"/>
      <c r="G31" s="16"/>
      <c r="H31" s="14" t="str">
        <f t="shared" si="0"/>
        <v/>
      </c>
      <c r="I31" s="24" t="str">
        <f t="shared" si="1"/>
        <v/>
      </c>
      <c r="J31" s="25" t="str">
        <f t="shared" si="2"/>
        <v/>
      </c>
      <c r="K31" s="25" t="str">
        <f t="shared" si="3"/>
        <v>Below cut-off range</v>
      </c>
      <c r="L31" s="15" t="str">
        <f t="shared" si="4"/>
        <v/>
      </c>
    </row>
    <row r="32" spans="1:12">
      <c r="E32" s="13" t="s">
        <v>97</v>
      </c>
      <c r="F32" s="16"/>
      <c r="G32" s="16"/>
      <c r="H32" s="14" t="str">
        <f t="shared" si="0"/>
        <v/>
      </c>
      <c r="I32" s="24" t="str">
        <f t="shared" si="1"/>
        <v/>
      </c>
      <c r="J32" s="25" t="str">
        <f t="shared" si="2"/>
        <v/>
      </c>
      <c r="K32" s="25" t="str">
        <f t="shared" si="3"/>
        <v>Below cut-off range</v>
      </c>
      <c r="L32" s="15" t="str">
        <f t="shared" si="4"/>
        <v/>
      </c>
    </row>
    <row r="33" spans="5:12">
      <c r="E33" s="13" t="s">
        <v>98</v>
      </c>
      <c r="F33" s="16"/>
      <c r="G33" s="16"/>
      <c r="H33" s="14" t="str">
        <f t="shared" si="0"/>
        <v/>
      </c>
      <c r="I33" s="24" t="str">
        <f t="shared" si="1"/>
        <v/>
      </c>
      <c r="J33" s="25" t="str">
        <f t="shared" si="2"/>
        <v/>
      </c>
      <c r="K33" s="25" t="str">
        <f t="shared" si="3"/>
        <v>Below cut-off range</v>
      </c>
      <c r="L33" s="15" t="str">
        <f t="shared" si="4"/>
        <v/>
      </c>
    </row>
    <row r="34" spans="5:12">
      <c r="E34" s="13" t="s">
        <v>99</v>
      </c>
      <c r="F34" s="16"/>
      <c r="G34" s="16"/>
      <c r="H34" s="14" t="str">
        <f t="shared" si="0"/>
        <v/>
      </c>
      <c r="I34" s="24" t="str">
        <f t="shared" si="1"/>
        <v/>
      </c>
      <c r="J34" s="25" t="str">
        <f t="shared" si="2"/>
        <v/>
      </c>
      <c r="K34" s="25" t="str">
        <f t="shared" si="3"/>
        <v>Below cut-off range</v>
      </c>
      <c r="L34" s="15" t="str">
        <f t="shared" si="4"/>
        <v/>
      </c>
    </row>
    <row r="35" spans="5:12">
      <c r="E35" s="13" t="s">
        <v>100</v>
      </c>
      <c r="F35" s="16"/>
      <c r="G35" s="16"/>
      <c r="H35" s="14" t="str">
        <f t="shared" si="0"/>
        <v/>
      </c>
      <c r="I35" s="24" t="str">
        <f t="shared" si="1"/>
        <v/>
      </c>
      <c r="J35" s="25" t="str">
        <f t="shared" si="2"/>
        <v/>
      </c>
      <c r="K35" s="25" t="str">
        <f t="shared" si="3"/>
        <v>Below cut-off range</v>
      </c>
      <c r="L35" s="15" t="str">
        <f t="shared" si="4"/>
        <v/>
      </c>
    </row>
    <row r="36" spans="5:12">
      <c r="E36" s="13" t="s">
        <v>101</v>
      </c>
      <c r="F36" s="16"/>
      <c r="G36" s="16"/>
      <c r="H36" s="14" t="str">
        <f t="shared" si="0"/>
        <v/>
      </c>
      <c r="I36" s="24" t="str">
        <f t="shared" si="1"/>
        <v/>
      </c>
      <c r="J36" s="25" t="str">
        <f t="shared" si="2"/>
        <v/>
      </c>
      <c r="K36" s="25" t="str">
        <f t="shared" si="3"/>
        <v>Below cut-off range</v>
      </c>
      <c r="L36" s="15" t="str">
        <f t="shared" si="4"/>
        <v/>
      </c>
    </row>
    <row r="37" spans="5:12">
      <c r="E37" s="13" t="s">
        <v>102</v>
      </c>
      <c r="F37" s="16"/>
      <c r="G37" s="16"/>
      <c r="H37" s="14" t="str">
        <f t="shared" si="0"/>
        <v/>
      </c>
      <c r="I37" s="24" t="str">
        <f t="shared" si="1"/>
        <v/>
      </c>
      <c r="J37" s="25" t="str">
        <f t="shared" si="2"/>
        <v/>
      </c>
      <c r="K37" s="25" t="str">
        <f t="shared" si="3"/>
        <v>Below cut-off range</v>
      </c>
      <c r="L37" s="15" t="str">
        <f t="shared" si="4"/>
        <v/>
      </c>
    </row>
    <row r="38" spans="5:12">
      <c r="E38" s="13" t="s">
        <v>103</v>
      </c>
      <c r="F38" s="16"/>
      <c r="G38" s="16"/>
      <c r="H38" s="14" t="str">
        <f t="shared" si="0"/>
        <v/>
      </c>
      <c r="I38" s="24" t="str">
        <f t="shared" si="1"/>
        <v/>
      </c>
      <c r="J38" s="25" t="str">
        <f t="shared" si="2"/>
        <v/>
      </c>
      <c r="K38" s="25" t="str">
        <f t="shared" si="3"/>
        <v>Below cut-off range</v>
      </c>
      <c r="L38" s="15" t="str">
        <f t="shared" si="4"/>
        <v/>
      </c>
    </row>
    <row r="39" spans="5:12">
      <c r="E39" s="13" t="s">
        <v>104</v>
      </c>
      <c r="F39" s="16"/>
      <c r="G39" s="16"/>
      <c r="H39" s="14" t="str">
        <f t="shared" si="0"/>
        <v/>
      </c>
      <c r="I39" s="24" t="str">
        <f t="shared" si="1"/>
        <v/>
      </c>
      <c r="J39" s="25" t="str">
        <f t="shared" si="2"/>
        <v/>
      </c>
      <c r="K39" s="25" t="str">
        <f t="shared" si="3"/>
        <v>Below cut-off range</v>
      </c>
      <c r="L39" s="15" t="str">
        <f t="shared" si="4"/>
        <v/>
      </c>
    </row>
    <row r="40" spans="5:12">
      <c r="E40" s="13" t="s">
        <v>105</v>
      </c>
      <c r="F40" s="16"/>
      <c r="G40" s="16"/>
      <c r="H40" s="14" t="str">
        <f t="shared" si="0"/>
        <v/>
      </c>
      <c r="I40" s="24" t="str">
        <f t="shared" si="1"/>
        <v/>
      </c>
      <c r="J40" s="25" t="str">
        <f t="shared" si="2"/>
        <v/>
      </c>
      <c r="K40" s="25" t="str">
        <f t="shared" si="3"/>
        <v>Below cut-off range</v>
      </c>
      <c r="L40" s="15" t="str">
        <f t="shared" si="4"/>
        <v/>
      </c>
    </row>
    <row r="41" spans="5:12">
      <c r="E41" s="13" t="s">
        <v>106</v>
      </c>
      <c r="F41" s="16"/>
      <c r="G41" s="16"/>
      <c r="H41" s="14" t="str">
        <f t="shared" si="0"/>
        <v/>
      </c>
      <c r="I41" s="24" t="str">
        <f t="shared" si="1"/>
        <v/>
      </c>
      <c r="J41" s="25" t="str">
        <f t="shared" si="2"/>
        <v/>
      </c>
      <c r="K41" s="25" t="str">
        <f t="shared" si="3"/>
        <v>Below cut-off range</v>
      </c>
      <c r="L41" s="15" t="str">
        <f t="shared" si="4"/>
        <v/>
      </c>
    </row>
    <row r="42" spans="5:12">
      <c r="E42" s="13" t="s">
        <v>107</v>
      </c>
      <c r="F42" s="16"/>
      <c r="G42" s="16"/>
      <c r="H42" s="14" t="str">
        <f t="shared" si="0"/>
        <v/>
      </c>
      <c r="I42" s="24" t="str">
        <f t="shared" si="1"/>
        <v/>
      </c>
      <c r="J42" s="25" t="str">
        <f t="shared" si="2"/>
        <v/>
      </c>
      <c r="K42" s="25" t="str">
        <f t="shared" si="3"/>
        <v>Below cut-off range</v>
      </c>
      <c r="L42" s="15" t="str">
        <f t="shared" si="4"/>
        <v/>
      </c>
    </row>
    <row r="43" spans="5:12">
      <c r="E43" s="13" t="s">
        <v>108</v>
      </c>
      <c r="F43" s="16"/>
      <c r="G43" s="16"/>
      <c r="H43" s="14" t="str">
        <f t="shared" si="0"/>
        <v/>
      </c>
      <c r="I43" s="24" t="str">
        <f t="shared" si="1"/>
        <v/>
      </c>
      <c r="J43" s="25" t="str">
        <f t="shared" si="2"/>
        <v/>
      </c>
      <c r="K43" s="25" t="str">
        <f t="shared" si="3"/>
        <v>Below cut-off range</v>
      </c>
      <c r="L43" s="15" t="str">
        <f t="shared" si="4"/>
        <v/>
      </c>
    </row>
    <row r="44" spans="5:12">
      <c r="E44" s="13" t="s">
        <v>109</v>
      </c>
      <c r="F44" s="16"/>
      <c r="G44" s="16"/>
      <c r="H44" s="14" t="str">
        <f t="shared" si="0"/>
        <v/>
      </c>
      <c r="I44" s="24" t="str">
        <f t="shared" si="1"/>
        <v/>
      </c>
      <c r="J44" s="25" t="str">
        <f t="shared" si="2"/>
        <v/>
      </c>
      <c r="K44" s="25" t="str">
        <f t="shared" si="3"/>
        <v>Below cut-off range</v>
      </c>
      <c r="L44" s="15" t="str">
        <f t="shared" si="4"/>
        <v/>
      </c>
    </row>
    <row r="45" spans="5:12">
      <c r="E45" s="13" t="s">
        <v>110</v>
      </c>
      <c r="F45" s="16"/>
      <c r="G45" s="16"/>
      <c r="H45" s="14" t="str">
        <f t="shared" si="0"/>
        <v/>
      </c>
      <c r="I45" s="24" t="str">
        <f t="shared" si="1"/>
        <v/>
      </c>
      <c r="J45" s="25" t="str">
        <f t="shared" si="2"/>
        <v/>
      </c>
      <c r="K45" s="25" t="str">
        <f t="shared" si="3"/>
        <v>Below cut-off range</v>
      </c>
      <c r="L45" s="15" t="str">
        <f t="shared" si="4"/>
        <v/>
      </c>
    </row>
    <row r="46" spans="5:12">
      <c r="E46" s="13" t="s">
        <v>111</v>
      </c>
      <c r="F46" s="16"/>
      <c r="G46" s="16"/>
      <c r="H46" s="14" t="str">
        <f t="shared" si="0"/>
        <v/>
      </c>
      <c r="I46" s="24" t="str">
        <f t="shared" si="1"/>
        <v/>
      </c>
      <c r="J46" s="25" t="str">
        <f t="shared" si="2"/>
        <v/>
      </c>
      <c r="K46" s="25" t="str">
        <f t="shared" si="3"/>
        <v>Below cut-off range</v>
      </c>
      <c r="L46" s="15" t="str">
        <f t="shared" si="4"/>
        <v/>
      </c>
    </row>
    <row r="47" spans="5:12">
      <c r="E47" s="13" t="s">
        <v>112</v>
      </c>
      <c r="F47" s="16"/>
      <c r="G47" s="16"/>
      <c r="H47" s="14" t="str">
        <f t="shared" si="0"/>
        <v/>
      </c>
      <c r="I47" s="24" t="str">
        <f t="shared" si="1"/>
        <v/>
      </c>
      <c r="J47" s="25" t="str">
        <f t="shared" si="2"/>
        <v/>
      </c>
      <c r="K47" s="25" t="str">
        <f t="shared" si="3"/>
        <v>Below cut-off range</v>
      </c>
      <c r="L47" s="15" t="str">
        <f t="shared" si="4"/>
        <v/>
      </c>
    </row>
    <row r="48" spans="5:12">
      <c r="E48" s="13" t="s">
        <v>113</v>
      </c>
      <c r="F48" s="16"/>
      <c r="G48" s="16"/>
      <c r="H48" s="14" t="str">
        <f t="shared" si="0"/>
        <v/>
      </c>
      <c r="I48" s="24" t="str">
        <f t="shared" si="1"/>
        <v/>
      </c>
      <c r="J48" s="25" t="str">
        <f t="shared" si="2"/>
        <v/>
      </c>
      <c r="K48" s="25" t="str">
        <f t="shared" si="3"/>
        <v>Below cut-off range</v>
      </c>
      <c r="L48" s="15" t="str">
        <f t="shared" si="4"/>
        <v/>
      </c>
    </row>
    <row r="49" spans="5:12">
      <c r="E49" s="13" t="s">
        <v>114</v>
      </c>
      <c r="F49" s="16"/>
      <c r="G49" s="16"/>
      <c r="H49" s="14" t="str">
        <f t="shared" si="0"/>
        <v/>
      </c>
      <c r="I49" s="24" t="str">
        <f t="shared" si="1"/>
        <v/>
      </c>
      <c r="J49" s="25" t="str">
        <f t="shared" si="2"/>
        <v/>
      </c>
      <c r="K49" s="25" t="str">
        <f t="shared" si="3"/>
        <v>Below cut-off range</v>
      </c>
      <c r="L49" s="15" t="str">
        <f t="shared" si="4"/>
        <v/>
      </c>
    </row>
    <row r="50" spans="5:12">
      <c r="E50" s="13" t="s">
        <v>115</v>
      </c>
      <c r="F50" s="16"/>
      <c r="G50" s="16"/>
      <c r="H50" s="14" t="str">
        <f t="shared" si="0"/>
        <v/>
      </c>
      <c r="I50" s="24" t="str">
        <f t="shared" si="1"/>
        <v/>
      </c>
      <c r="J50" s="25" t="str">
        <f t="shared" si="2"/>
        <v/>
      </c>
      <c r="K50" s="25" t="str">
        <f t="shared" si="3"/>
        <v>Below cut-off range</v>
      </c>
      <c r="L50" s="15" t="str">
        <f t="shared" si="4"/>
        <v/>
      </c>
    </row>
    <row r="51" spans="5:12">
      <c r="E51" s="13" t="s">
        <v>116</v>
      </c>
      <c r="F51" s="16"/>
      <c r="G51" s="16"/>
      <c r="H51" s="14" t="str">
        <f t="shared" si="0"/>
        <v/>
      </c>
      <c r="I51" s="24" t="str">
        <f t="shared" si="1"/>
        <v/>
      </c>
      <c r="J51" s="25" t="str">
        <f t="shared" si="2"/>
        <v/>
      </c>
      <c r="K51" s="25" t="str">
        <f t="shared" si="3"/>
        <v>Below cut-off range</v>
      </c>
      <c r="L51" s="15" t="str">
        <f t="shared" si="4"/>
        <v/>
      </c>
    </row>
    <row r="52" spans="5:12">
      <c r="E52" s="13" t="s">
        <v>117</v>
      </c>
      <c r="F52" s="16"/>
      <c r="G52" s="16"/>
      <c r="H52" s="14" t="str">
        <f t="shared" si="0"/>
        <v/>
      </c>
      <c r="I52" s="24" t="str">
        <f t="shared" si="1"/>
        <v/>
      </c>
      <c r="J52" s="25" t="str">
        <f t="shared" si="2"/>
        <v/>
      </c>
      <c r="K52" s="25" t="str">
        <f t="shared" si="3"/>
        <v>Below cut-off range</v>
      </c>
      <c r="L52" s="15" t="str">
        <f t="shared" si="4"/>
        <v/>
      </c>
    </row>
    <row r="53" spans="5:12">
      <c r="E53" s="13" t="s">
        <v>118</v>
      </c>
      <c r="F53" s="16"/>
      <c r="G53" s="16"/>
      <c r="H53" s="14" t="str">
        <f t="shared" si="0"/>
        <v/>
      </c>
      <c r="I53" s="24" t="str">
        <f t="shared" si="1"/>
        <v/>
      </c>
      <c r="J53" s="25" t="str">
        <f t="shared" si="2"/>
        <v/>
      </c>
      <c r="K53" s="25" t="str">
        <f t="shared" si="3"/>
        <v>Below cut-off range</v>
      </c>
      <c r="L53" s="15" t="str">
        <f t="shared" si="4"/>
        <v/>
      </c>
    </row>
    <row r="54" spans="5:12">
      <c r="E54" s="13" t="s">
        <v>119</v>
      </c>
      <c r="F54" s="16"/>
      <c r="G54" s="16"/>
      <c r="H54" s="14" t="str">
        <f t="shared" si="0"/>
        <v/>
      </c>
      <c r="I54" s="24" t="str">
        <f t="shared" si="1"/>
        <v/>
      </c>
      <c r="J54" s="25" t="str">
        <f t="shared" si="2"/>
        <v/>
      </c>
      <c r="K54" s="25" t="str">
        <f t="shared" si="3"/>
        <v>Below cut-off range</v>
      </c>
      <c r="L54" s="15" t="str">
        <f t="shared" si="4"/>
        <v/>
      </c>
    </row>
    <row r="55" spans="5:12">
      <c r="E55" s="13" t="s">
        <v>120</v>
      </c>
      <c r="F55" s="16"/>
      <c r="G55" s="16"/>
      <c r="H55" s="14" t="str">
        <f t="shared" si="0"/>
        <v/>
      </c>
      <c r="I55" s="24" t="str">
        <f t="shared" si="1"/>
        <v/>
      </c>
      <c r="J55" s="25" t="str">
        <f t="shared" si="2"/>
        <v/>
      </c>
      <c r="K55" s="25" t="str">
        <f t="shared" si="3"/>
        <v>Below cut-off range</v>
      </c>
      <c r="L55" s="15" t="str">
        <f t="shared" si="4"/>
        <v/>
      </c>
    </row>
    <row r="56" spans="5:12">
      <c r="E56" s="13" t="s">
        <v>121</v>
      </c>
      <c r="F56" s="16"/>
      <c r="G56" s="16"/>
      <c r="H56" s="14" t="str">
        <f t="shared" si="0"/>
        <v/>
      </c>
      <c r="I56" s="24" t="str">
        <f t="shared" si="1"/>
        <v/>
      </c>
      <c r="J56" s="25" t="str">
        <f t="shared" si="2"/>
        <v/>
      </c>
      <c r="K56" s="25" t="str">
        <f t="shared" si="3"/>
        <v>Below cut-off range</v>
      </c>
      <c r="L56" s="15" t="str">
        <f t="shared" si="4"/>
        <v/>
      </c>
    </row>
    <row r="57" spans="5:12">
      <c r="E57" s="13" t="s">
        <v>122</v>
      </c>
      <c r="F57" s="16"/>
      <c r="G57" s="16"/>
      <c r="H57" s="14" t="str">
        <f t="shared" si="0"/>
        <v/>
      </c>
      <c r="I57" s="24" t="str">
        <f t="shared" si="1"/>
        <v/>
      </c>
      <c r="J57" s="25" t="str">
        <f t="shared" si="2"/>
        <v/>
      </c>
      <c r="K57" s="25" t="str">
        <f t="shared" si="3"/>
        <v>Below cut-off range</v>
      </c>
      <c r="L57" s="15" t="str">
        <f t="shared" si="4"/>
        <v/>
      </c>
    </row>
    <row r="58" spans="5:12">
      <c r="E58" s="13" t="s">
        <v>123</v>
      </c>
      <c r="F58" s="16"/>
      <c r="G58" s="16"/>
      <c r="H58" s="14" t="str">
        <f t="shared" si="0"/>
        <v/>
      </c>
      <c r="I58" s="24" t="str">
        <f t="shared" si="1"/>
        <v/>
      </c>
      <c r="J58" s="25" t="str">
        <f t="shared" si="2"/>
        <v/>
      </c>
      <c r="K58" s="25" t="str">
        <f t="shared" si="3"/>
        <v>Below cut-off range</v>
      </c>
      <c r="L58" s="15" t="str">
        <f t="shared" si="4"/>
        <v/>
      </c>
    </row>
    <row r="59" spans="5:12">
      <c r="E59" s="13" t="s">
        <v>124</v>
      </c>
      <c r="F59" s="16"/>
      <c r="G59" s="16"/>
      <c r="H59" s="14" t="str">
        <f t="shared" si="0"/>
        <v/>
      </c>
      <c r="I59" s="24" t="str">
        <f t="shared" si="1"/>
        <v/>
      </c>
      <c r="J59" s="25" t="str">
        <f t="shared" si="2"/>
        <v/>
      </c>
      <c r="K59" s="25" t="str">
        <f t="shared" si="3"/>
        <v>Below cut-off range</v>
      </c>
      <c r="L59" s="15" t="str">
        <f t="shared" si="4"/>
        <v/>
      </c>
    </row>
    <row r="60" spans="5:12">
      <c r="E60" s="13" t="s">
        <v>125</v>
      </c>
      <c r="F60" s="16"/>
      <c r="G60" s="16"/>
      <c r="H60" s="14" t="str">
        <f t="shared" si="0"/>
        <v/>
      </c>
      <c r="I60" s="24" t="str">
        <f t="shared" si="1"/>
        <v/>
      </c>
      <c r="J60" s="25" t="str">
        <f t="shared" si="2"/>
        <v/>
      </c>
      <c r="K60" s="25" t="str">
        <f t="shared" si="3"/>
        <v>Below cut-off range</v>
      </c>
      <c r="L60" s="15" t="str">
        <f t="shared" si="4"/>
        <v/>
      </c>
    </row>
    <row r="61" spans="5:12">
      <c r="E61" s="13" t="s">
        <v>126</v>
      </c>
      <c r="F61" s="16"/>
      <c r="G61" s="16"/>
      <c r="H61" s="14" t="str">
        <f t="shared" si="0"/>
        <v/>
      </c>
      <c r="I61" s="24" t="str">
        <f t="shared" si="1"/>
        <v/>
      </c>
      <c r="J61" s="25" t="str">
        <f t="shared" si="2"/>
        <v/>
      </c>
      <c r="K61" s="25" t="str">
        <f t="shared" si="3"/>
        <v>Below cut-off range</v>
      </c>
      <c r="L61" s="15" t="str">
        <f t="shared" si="4"/>
        <v/>
      </c>
    </row>
    <row r="62" spans="5:12">
      <c r="E62" s="17" t="s">
        <v>127</v>
      </c>
      <c r="F62" s="26"/>
      <c r="G62" s="26"/>
      <c r="H62" s="27" t="str">
        <f t="shared" si="0"/>
        <v/>
      </c>
      <c r="I62" s="28" t="str">
        <f t="shared" si="1"/>
        <v/>
      </c>
      <c r="J62" s="29" t="str">
        <f t="shared" si="2"/>
        <v/>
      </c>
      <c r="K62" s="29" t="str">
        <f t="shared" si="3"/>
        <v>Below cut-off range</v>
      </c>
      <c r="L62" s="18" t="str">
        <f t="shared" si="4"/>
        <v/>
      </c>
    </row>
  </sheetData>
  <mergeCells count="3">
    <mergeCell ref="A1:L1"/>
    <mergeCell ref="A13:C13"/>
    <mergeCell ref="E13:L13"/>
  </mergeCells>
  <conditionalFormatting sqref="J15:J62">
    <cfRule type="expression" dxfId="7" priority="1">
      <formula>J15="POSITIVE"</formula>
    </cfRule>
    <cfRule type="expression" dxfId="6" priority="2">
      <formula>J15="BORDERLINE"</formula>
    </cfRule>
    <cfRule type="expression" dxfId="5" priority="3">
      <formula>J15="NEGATIVE"</formula>
    </cfRule>
  </conditionalFormatting>
  <conditionalFormatting sqref="L15:L62">
    <cfRule type="expression" dxfId="4" priority="4">
      <formula>L15="Check replicates"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L6" sqref="L6"/>
    </sheetView>
  </sheetViews>
  <sheetFormatPr baseColWidth="10" defaultColWidth="8.8984375" defaultRowHeight="13.8"/>
  <cols>
    <col min="1" max="1" width="16" customWidth="1"/>
    <col min="2" max="2" width="12" customWidth="1"/>
    <col min="3" max="3" width="22" customWidth="1"/>
    <col min="5" max="5" width="9.796875" bestFit="1" customWidth="1"/>
    <col min="6" max="6" width="12.09765625" customWidth="1"/>
    <col min="7" max="7" width="12" customWidth="1"/>
    <col min="8" max="8" width="16.19921875" customWidth="1"/>
    <col min="9" max="9" width="14" customWidth="1"/>
    <col min="10" max="10" width="16" customWidth="1"/>
    <col min="11" max="11" width="16.5" bestFit="1" customWidth="1"/>
    <col min="12" max="12" width="18" customWidth="1"/>
    <col min="14" max="14" width="16" customWidth="1"/>
    <col min="15" max="15" width="12" customWidth="1"/>
  </cols>
  <sheetData>
    <row r="1" spans="1:12" ht="20.399999999999999" customHeight="1">
      <c r="A1" s="75" t="s">
        <v>130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3" spans="1:12" ht="41.4">
      <c r="A3" s="33" t="s">
        <v>29</v>
      </c>
      <c r="B3" s="33" t="s">
        <v>30</v>
      </c>
      <c r="C3" s="33" t="s">
        <v>31</v>
      </c>
      <c r="D3" s="33" t="s">
        <v>32</v>
      </c>
      <c r="F3" s="33" t="s">
        <v>33</v>
      </c>
      <c r="G3" s="33" t="s">
        <v>34</v>
      </c>
      <c r="H3" s="33" t="s">
        <v>35</v>
      </c>
    </row>
    <row r="4" spans="1:12" ht="26.4">
      <c r="A4" s="3"/>
      <c r="B4" s="4"/>
      <c r="C4" s="4"/>
      <c r="D4" s="5">
        <v>0.1</v>
      </c>
      <c r="F4" s="56" t="s">
        <v>38</v>
      </c>
      <c r="G4" s="65" t="str">
        <f>IF(G10=0,"",AVERAGE(B15:B26))</f>
        <v/>
      </c>
      <c r="H4" s="56" t="s">
        <v>39</v>
      </c>
    </row>
    <row r="5" spans="1:12" ht="26.4">
      <c r="F5" s="56" t="s">
        <v>41</v>
      </c>
      <c r="G5" s="65" t="str">
        <f>IF(G10&lt;2,"",STDEV(B15:B26))</f>
        <v/>
      </c>
      <c r="H5" s="56" t="s">
        <v>42</v>
      </c>
    </row>
    <row r="6" spans="1:12" ht="26.4">
      <c r="A6" s="34" t="s">
        <v>36</v>
      </c>
      <c r="B6" s="36" t="s">
        <v>37</v>
      </c>
      <c r="F6" s="56" t="s">
        <v>44</v>
      </c>
      <c r="G6" s="66" t="s">
        <v>129</v>
      </c>
      <c r="H6" s="56" t="s">
        <v>45</v>
      </c>
    </row>
    <row r="7" spans="1:12">
      <c r="A7" s="60" t="s">
        <v>40</v>
      </c>
      <c r="B7" s="60">
        <f>COUNTIF(J15:J62,"POSITIVE")</f>
        <v>0</v>
      </c>
      <c r="F7" s="59" t="s">
        <v>47</v>
      </c>
      <c r="G7" s="68" t="str">
        <f>IF(G10&lt;2,"",(G4+3*G5)*1.1)</f>
        <v/>
      </c>
      <c r="H7" s="59" t="s">
        <v>48</v>
      </c>
    </row>
    <row r="8" spans="1:12" ht="26.4">
      <c r="A8" s="60" t="s">
        <v>43</v>
      </c>
      <c r="B8" s="60">
        <f>COUNTIF(J15:J62,"BORDERLINE")</f>
        <v>0</v>
      </c>
      <c r="F8" s="59" t="s">
        <v>50</v>
      </c>
      <c r="G8" s="68" t="str">
        <f>IF(G7="","",G7*(1-$D$4))</f>
        <v/>
      </c>
      <c r="H8" s="59" t="s">
        <v>51</v>
      </c>
    </row>
    <row r="9" spans="1:12" ht="26.4">
      <c r="A9" s="60" t="s">
        <v>46</v>
      </c>
      <c r="B9" s="60">
        <f>COUNTIF(J15:J62,"NEGATIVE")</f>
        <v>0</v>
      </c>
      <c r="F9" s="59" t="s">
        <v>52</v>
      </c>
      <c r="G9" s="68" t="str">
        <f>IF(G7="","",G7*(1+$D$4))</f>
        <v/>
      </c>
      <c r="H9" s="59" t="s">
        <v>53</v>
      </c>
    </row>
    <row r="10" spans="1:12" ht="26.4">
      <c r="A10" s="60" t="s">
        <v>49</v>
      </c>
      <c r="B10" s="60">
        <f>COUNT(H15:H62)</f>
        <v>0</v>
      </c>
      <c r="F10" s="56" t="s">
        <v>54</v>
      </c>
      <c r="G10" s="67">
        <f>COUNT(B15:B26)</f>
        <v>0</v>
      </c>
      <c r="H10" s="56" t="s">
        <v>55</v>
      </c>
    </row>
    <row r="13" spans="1:12">
      <c r="A13" s="44" t="s">
        <v>56</v>
      </c>
      <c r="B13" s="44"/>
      <c r="C13" s="44"/>
      <c r="E13" s="44" t="s">
        <v>57</v>
      </c>
      <c r="F13" s="44"/>
      <c r="G13" s="44"/>
      <c r="H13" s="44"/>
      <c r="I13" s="44"/>
      <c r="J13" s="44"/>
      <c r="K13" s="44"/>
      <c r="L13" s="44"/>
    </row>
    <row r="14" spans="1:12">
      <c r="A14" s="33" t="s">
        <v>58</v>
      </c>
      <c r="B14" s="33" t="s">
        <v>59</v>
      </c>
      <c r="C14" s="33" t="s">
        <v>60</v>
      </c>
      <c r="E14" s="34" t="s">
        <v>61</v>
      </c>
      <c r="F14" s="35" t="s">
        <v>62</v>
      </c>
      <c r="G14" s="35" t="s">
        <v>63</v>
      </c>
      <c r="H14" s="35" t="s">
        <v>64</v>
      </c>
      <c r="I14" s="35" t="s">
        <v>65</v>
      </c>
      <c r="J14" s="35" t="s">
        <v>66</v>
      </c>
      <c r="K14" s="35" t="s">
        <v>35</v>
      </c>
      <c r="L14" s="36" t="s">
        <v>67</v>
      </c>
    </row>
    <row r="15" spans="1:12">
      <c r="A15" s="6" t="s">
        <v>68</v>
      </c>
      <c r="B15" s="19"/>
      <c r="C15" s="7"/>
      <c r="E15" s="13" t="s">
        <v>69</v>
      </c>
      <c r="F15" s="19"/>
      <c r="G15" s="37"/>
      <c r="H15" s="14" t="str">
        <f t="shared" ref="H15:H62" si="0">IF(COUNT(F15:G15)=0,"",AVERAGE(F15:G15))</f>
        <v/>
      </c>
      <c r="I15" s="24" t="str">
        <f t="shared" ref="I15:I62" si="1">IF(COUNT(F15:G15)&lt;2,"",STDEV(F15:G15)/H15)</f>
        <v/>
      </c>
      <c r="J15" s="25" t="str">
        <f t="shared" ref="J15:J62" si="2">IF(H15="","",IF(H15&gt;$G$9,"POSITIVE",IF(H15&gt;=$G$8,"BORDERLINE","NEGATIVE")))</f>
        <v/>
      </c>
      <c r="K15" s="25" t="str">
        <f t="shared" ref="K15:K62" si="3">IF(J15="BORDERLINE","Repeat / confirm according to SOP",IF(J15="POSITIVE","Above cut-off range","Below cut-off range"))</f>
        <v>Below cut-off range</v>
      </c>
      <c r="L15" s="15" t="str">
        <f t="shared" ref="L15:L62" si="4">IF(I15="","",IF(I15&gt;0.15,"Check replicates","OK"))</f>
        <v/>
      </c>
    </row>
    <row r="16" spans="1:12">
      <c r="A16" s="8" t="s">
        <v>70</v>
      </c>
      <c r="B16" s="10"/>
      <c r="C16" s="9"/>
      <c r="E16" s="13" t="s">
        <v>71</v>
      </c>
      <c r="F16" s="10"/>
      <c r="G16" s="16"/>
      <c r="H16" s="14" t="str">
        <f t="shared" si="0"/>
        <v/>
      </c>
      <c r="I16" s="24" t="str">
        <f t="shared" si="1"/>
        <v/>
      </c>
      <c r="J16" s="25" t="str">
        <f t="shared" si="2"/>
        <v/>
      </c>
      <c r="K16" s="25" t="str">
        <f t="shared" si="3"/>
        <v>Below cut-off range</v>
      </c>
      <c r="L16" s="15" t="str">
        <f t="shared" si="4"/>
        <v/>
      </c>
    </row>
    <row r="17" spans="1:12">
      <c r="A17" s="8" t="s">
        <v>72</v>
      </c>
      <c r="B17" s="10"/>
      <c r="C17" s="9"/>
      <c r="E17" s="13" t="s">
        <v>73</v>
      </c>
      <c r="F17" s="10"/>
      <c r="G17" s="16"/>
      <c r="H17" s="14" t="str">
        <f t="shared" si="0"/>
        <v/>
      </c>
      <c r="I17" s="24" t="str">
        <f t="shared" si="1"/>
        <v/>
      </c>
      <c r="J17" s="25" t="str">
        <f t="shared" si="2"/>
        <v/>
      </c>
      <c r="K17" s="25" t="str">
        <f t="shared" si="3"/>
        <v>Below cut-off range</v>
      </c>
      <c r="L17" s="15" t="str">
        <f t="shared" si="4"/>
        <v/>
      </c>
    </row>
    <row r="18" spans="1:12">
      <c r="A18" s="8" t="s">
        <v>74</v>
      </c>
      <c r="B18" s="10"/>
      <c r="C18" s="9"/>
      <c r="E18" s="13" t="s">
        <v>75</v>
      </c>
      <c r="F18" s="10"/>
      <c r="G18" s="37"/>
      <c r="H18" s="14" t="str">
        <f t="shared" si="0"/>
        <v/>
      </c>
      <c r="I18" s="24" t="str">
        <f t="shared" si="1"/>
        <v/>
      </c>
      <c r="J18" s="25" t="str">
        <f t="shared" si="2"/>
        <v/>
      </c>
      <c r="K18" s="25" t="str">
        <f t="shared" si="3"/>
        <v>Below cut-off range</v>
      </c>
      <c r="L18" s="15" t="str">
        <f t="shared" si="4"/>
        <v/>
      </c>
    </row>
    <row r="19" spans="1:12">
      <c r="A19" s="8" t="s">
        <v>76</v>
      </c>
      <c r="B19" s="10"/>
      <c r="C19" s="9"/>
      <c r="E19" s="13" t="s">
        <v>77</v>
      </c>
      <c r="F19" s="10"/>
      <c r="G19" s="16"/>
      <c r="H19" s="14" t="str">
        <f t="shared" si="0"/>
        <v/>
      </c>
      <c r="I19" s="24" t="str">
        <f t="shared" si="1"/>
        <v/>
      </c>
      <c r="J19" s="25" t="str">
        <f t="shared" si="2"/>
        <v/>
      </c>
      <c r="K19" s="25" t="str">
        <f t="shared" si="3"/>
        <v>Below cut-off range</v>
      </c>
      <c r="L19" s="15" t="str">
        <f t="shared" si="4"/>
        <v/>
      </c>
    </row>
    <row r="20" spans="1:12">
      <c r="A20" s="8" t="s">
        <v>78</v>
      </c>
      <c r="B20" s="10"/>
      <c r="C20" s="9"/>
      <c r="E20" s="13" t="s">
        <v>79</v>
      </c>
      <c r="F20" s="10"/>
      <c r="G20" s="16"/>
      <c r="H20" s="14" t="str">
        <f t="shared" si="0"/>
        <v/>
      </c>
      <c r="I20" s="24" t="str">
        <f t="shared" si="1"/>
        <v/>
      </c>
      <c r="J20" s="25" t="str">
        <f t="shared" si="2"/>
        <v/>
      </c>
      <c r="K20" s="25" t="str">
        <f t="shared" si="3"/>
        <v>Below cut-off range</v>
      </c>
      <c r="L20" s="15" t="str">
        <f t="shared" si="4"/>
        <v/>
      </c>
    </row>
    <row r="21" spans="1:12">
      <c r="A21" s="8" t="s">
        <v>80</v>
      </c>
      <c r="B21" s="10"/>
      <c r="C21" s="9"/>
      <c r="E21" s="13" t="s">
        <v>81</v>
      </c>
      <c r="F21" s="10"/>
      <c r="G21" s="16"/>
      <c r="H21" s="14" t="str">
        <f t="shared" si="0"/>
        <v/>
      </c>
      <c r="I21" s="24" t="str">
        <f t="shared" si="1"/>
        <v/>
      </c>
      <c r="J21" s="25" t="str">
        <f t="shared" si="2"/>
        <v/>
      </c>
      <c r="K21" s="25" t="str">
        <f t="shared" si="3"/>
        <v>Below cut-off range</v>
      </c>
      <c r="L21" s="15" t="str">
        <f t="shared" si="4"/>
        <v/>
      </c>
    </row>
    <row r="22" spans="1:12">
      <c r="A22" s="8" t="s">
        <v>82</v>
      </c>
      <c r="B22" s="20"/>
      <c r="C22" s="9"/>
      <c r="E22" s="13" t="s">
        <v>83</v>
      </c>
      <c r="F22" s="20"/>
      <c r="G22" s="16"/>
      <c r="H22" s="14" t="str">
        <f t="shared" si="0"/>
        <v/>
      </c>
      <c r="I22" s="24" t="str">
        <f t="shared" si="1"/>
        <v/>
      </c>
      <c r="J22" s="25" t="str">
        <f t="shared" si="2"/>
        <v/>
      </c>
      <c r="K22" s="25" t="str">
        <f t="shared" si="3"/>
        <v>Below cut-off range</v>
      </c>
      <c r="L22" s="15" t="str">
        <f t="shared" si="4"/>
        <v/>
      </c>
    </row>
    <row r="23" spans="1:12">
      <c r="A23" s="8" t="s">
        <v>84</v>
      </c>
      <c r="B23" s="19"/>
      <c r="C23" s="9"/>
      <c r="E23" s="13" t="s">
        <v>85</v>
      </c>
      <c r="F23" s="19"/>
      <c r="G23" s="19"/>
      <c r="H23" s="14" t="str">
        <f t="shared" si="0"/>
        <v/>
      </c>
      <c r="I23" s="24" t="str">
        <f t="shared" si="1"/>
        <v/>
      </c>
      <c r="J23" s="25" t="str">
        <f t="shared" si="2"/>
        <v/>
      </c>
      <c r="K23" s="25" t="str">
        <f t="shared" si="3"/>
        <v>Below cut-off range</v>
      </c>
      <c r="L23" s="15" t="str">
        <f t="shared" si="4"/>
        <v/>
      </c>
    </row>
    <row r="24" spans="1:12">
      <c r="A24" s="8" t="s">
        <v>86</v>
      </c>
      <c r="B24" s="10"/>
      <c r="C24" s="9"/>
      <c r="E24" s="13" t="s">
        <v>87</v>
      </c>
      <c r="F24" s="10"/>
      <c r="G24" s="10"/>
      <c r="H24" s="14" t="str">
        <f t="shared" si="0"/>
        <v/>
      </c>
      <c r="I24" s="24" t="str">
        <f t="shared" si="1"/>
        <v/>
      </c>
      <c r="J24" s="25" t="str">
        <f t="shared" si="2"/>
        <v/>
      </c>
      <c r="K24" s="25" t="str">
        <f t="shared" si="3"/>
        <v>Below cut-off range</v>
      </c>
      <c r="L24" s="15" t="str">
        <f t="shared" si="4"/>
        <v/>
      </c>
    </row>
    <row r="25" spans="1:12">
      <c r="A25" s="8" t="s">
        <v>88</v>
      </c>
      <c r="B25" s="10"/>
      <c r="C25" s="9"/>
      <c r="E25" s="13" t="s">
        <v>89</v>
      </c>
      <c r="F25" s="10"/>
      <c r="G25" s="10"/>
      <c r="H25" s="14" t="str">
        <f t="shared" si="0"/>
        <v/>
      </c>
      <c r="I25" s="24" t="str">
        <f t="shared" si="1"/>
        <v/>
      </c>
      <c r="J25" s="25" t="str">
        <f t="shared" si="2"/>
        <v/>
      </c>
      <c r="K25" s="25" t="str">
        <f t="shared" si="3"/>
        <v>Below cut-off range</v>
      </c>
      <c r="L25" s="15" t="str">
        <f t="shared" si="4"/>
        <v/>
      </c>
    </row>
    <row r="26" spans="1:12">
      <c r="A26" s="11" t="s">
        <v>90</v>
      </c>
      <c r="B26" s="10"/>
      <c r="C26" s="12"/>
      <c r="E26" s="13" t="s">
        <v>91</v>
      </c>
      <c r="F26" s="10"/>
      <c r="G26" s="10"/>
      <c r="H26" s="14" t="str">
        <f t="shared" si="0"/>
        <v/>
      </c>
      <c r="I26" s="24" t="str">
        <f t="shared" si="1"/>
        <v/>
      </c>
      <c r="J26" s="25" t="str">
        <f t="shared" si="2"/>
        <v/>
      </c>
      <c r="K26" s="25" t="str">
        <f t="shared" si="3"/>
        <v>Below cut-off range</v>
      </c>
      <c r="L26" s="15" t="str">
        <f t="shared" si="4"/>
        <v/>
      </c>
    </row>
    <row r="27" spans="1:12">
      <c r="E27" s="13" t="s">
        <v>92</v>
      </c>
      <c r="F27" s="10"/>
      <c r="G27" s="10"/>
      <c r="H27" s="14" t="str">
        <f t="shared" si="0"/>
        <v/>
      </c>
      <c r="I27" s="24" t="str">
        <f t="shared" si="1"/>
        <v/>
      </c>
      <c r="J27" s="25" t="str">
        <f t="shared" si="2"/>
        <v/>
      </c>
      <c r="K27" s="25" t="str">
        <f t="shared" si="3"/>
        <v>Below cut-off range</v>
      </c>
      <c r="L27" s="15" t="str">
        <f t="shared" si="4"/>
        <v/>
      </c>
    </row>
    <row r="28" spans="1:12">
      <c r="E28" s="13" t="s">
        <v>93</v>
      </c>
      <c r="F28" s="10"/>
      <c r="G28" s="10"/>
      <c r="H28" s="14" t="str">
        <f t="shared" si="0"/>
        <v/>
      </c>
      <c r="I28" s="24" t="str">
        <f t="shared" si="1"/>
        <v/>
      </c>
      <c r="J28" s="25" t="str">
        <f t="shared" si="2"/>
        <v/>
      </c>
      <c r="K28" s="25" t="str">
        <f t="shared" si="3"/>
        <v>Below cut-off range</v>
      </c>
      <c r="L28" s="15" t="str">
        <f t="shared" si="4"/>
        <v/>
      </c>
    </row>
    <row r="29" spans="1:12">
      <c r="E29" s="13" t="s">
        <v>94</v>
      </c>
      <c r="F29" s="10"/>
      <c r="G29" s="10"/>
      <c r="H29" s="14" t="str">
        <f t="shared" si="0"/>
        <v/>
      </c>
      <c r="I29" s="24" t="str">
        <f t="shared" si="1"/>
        <v/>
      </c>
      <c r="J29" s="25" t="str">
        <f t="shared" si="2"/>
        <v/>
      </c>
      <c r="K29" s="25" t="str">
        <f t="shared" si="3"/>
        <v>Below cut-off range</v>
      </c>
      <c r="L29" s="15" t="str">
        <f t="shared" si="4"/>
        <v/>
      </c>
    </row>
    <row r="30" spans="1:12">
      <c r="E30" s="13" t="s">
        <v>95</v>
      </c>
      <c r="F30" s="20"/>
      <c r="G30" s="20"/>
      <c r="H30" s="14" t="str">
        <f t="shared" si="0"/>
        <v/>
      </c>
      <c r="I30" s="24" t="str">
        <f t="shared" si="1"/>
        <v/>
      </c>
      <c r="J30" s="25" t="str">
        <f t="shared" si="2"/>
        <v/>
      </c>
      <c r="K30" s="25" t="str">
        <f t="shared" si="3"/>
        <v>Below cut-off range</v>
      </c>
      <c r="L30" s="15" t="str">
        <f t="shared" si="4"/>
        <v/>
      </c>
    </row>
    <row r="31" spans="1:12">
      <c r="E31" s="13" t="s">
        <v>96</v>
      </c>
      <c r="F31" s="16"/>
      <c r="G31" s="16"/>
      <c r="H31" s="14" t="str">
        <f t="shared" si="0"/>
        <v/>
      </c>
      <c r="I31" s="24" t="str">
        <f t="shared" si="1"/>
        <v/>
      </c>
      <c r="J31" s="25" t="str">
        <f t="shared" si="2"/>
        <v/>
      </c>
      <c r="K31" s="25" t="str">
        <f t="shared" si="3"/>
        <v>Below cut-off range</v>
      </c>
      <c r="L31" s="15" t="str">
        <f t="shared" si="4"/>
        <v/>
      </c>
    </row>
    <row r="32" spans="1:12">
      <c r="E32" s="13" t="s">
        <v>97</v>
      </c>
      <c r="F32" s="16"/>
      <c r="G32" s="16"/>
      <c r="H32" s="14" t="str">
        <f t="shared" si="0"/>
        <v/>
      </c>
      <c r="I32" s="24" t="str">
        <f t="shared" si="1"/>
        <v/>
      </c>
      <c r="J32" s="25" t="str">
        <f t="shared" si="2"/>
        <v/>
      </c>
      <c r="K32" s="25" t="str">
        <f t="shared" si="3"/>
        <v>Below cut-off range</v>
      </c>
      <c r="L32" s="15" t="str">
        <f t="shared" si="4"/>
        <v/>
      </c>
    </row>
    <row r="33" spans="5:12">
      <c r="E33" s="13" t="s">
        <v>98</v>
      </c>
      <c r="F33" s="16"/>
      <c r="G33" s="16"/>
      <c r="H33" s="14" t="str">
        <f t="shared" si="0"/>
        <v/>
      </c>
      <c r="I33" s="24" t="str">
        <f t="shared" si="1"/>
        <v/>
      </c>
      <c r="J33" s="25" t="str">
        <f t="shared" si="2"/>
        <v/>
      </c>
      <c r="K33" s="25" t="str">
        <f t="shared" si="3"/>
        <v>Below cut-off range</v>
      </c>
      <c r="L33" s="15" t="str">
        <f t="shared" si="4"/>
        <v/>
      </c>
    </row>
    <row r="34" spans="5:12">
      <c r="E34" s="13" t="s">
        <v>99</v>
      </c>
      <c r="F34" s="16"/>
      <c r="G34" s="16"/>
      <c r="H34" s="14" t="str">
        <f t="shared" si="0"/>
        <v/>
      </c>
      <c r="I34" s="24" t="str">
        <f t="shared" si="1"/>
        <v/>
      </c>
      <c r="J34" s="25" t="str">
        <f t="shared" si="2"/>
        <v/>
      </c>
      <c r="K34" s="25" t="str">
        <f t="shared" si="3"/>
        <v>Below cut-off range</v>
      </c>
      <c r="L34" s="15" t="str">
        <f t="shared" si="4"/>
        <v/>
      </c>
    </row>
    <row r="35" spans="5:12">
      <c r="E35" s="13" t="s">
        <v>100</v>
      </c>
      <c r="F35" s="16"/>
      <c r="G35" s="16"/>
      <c r="H35" s="14" t="str">
        <f t="shared" si="0"/>
        <v/>
      </c>
      <c r="I35" s="24" t="str">
        <f t="shared" si="1"/>
        <v/>
      </c>
      <c r="J35" s="25" t="str">
        <f t="shared" si="2"/>
        <v/>
      </c>
      <c r="K35" s="25" t="str">
        <f t="shared" si="3"/>
        <v>Below cut-off range</v>
      </c>
      <c r="L35" s="15" t="str">
        <f t="shared" si="4"/>
        <v/>
      </c>
    </row>
    <row r="36" spans="5:12">
      <c r="E36" s="13" t="s">
        <v>101</v>
      </c>
      <c r="F36" s="16"/>
      <c r="G36" s="16"/>
      <c r="H36" s="14" t="str">
        <f t="shared" si="0"/>
        <v/>
      </c>
      <c r="I36" s="24" t="str">
        <f t="shared" si="1"/>
        <v/>
      </c>
      <c r="J36" s="25" t="str">
        <f t="shared" si="2"/>
        <v/>
      </c>
      <c r="K36" s="25" t="str">
        <f t="shared" si="3"/>
        <v>Below cut-off range</v>
      </c>
      <c r="L36" s="15" t="str">
        <f t="shared" si="4"/>
        <v/>
      </c>
    </row>
    <row r="37" spans="5:12">
      <c r="E37" s="13" t="s">
        <v>102</v>
      </c>
      <c r="F37" s="16"/>
      <c r="G37" s="16"/>
      <c r="H37" s="14" t="str">
        <f t="shared" si="0"/>
        <v/>
      </c>
      <c r="I37" s="24" t="str">
        <f t="shared" si="1"/>
        <v/>
      </c>
      <c r="J37" s="25" t="str">
        <f t="shared" si="2"/>
        <v/>
      </c>
      <c r="K37" s="25" t="str">
        <f t="shared" si="3"/>
        <v>Below cut-off range</v>
      </c>
      <c r="L37" s="15" t="str">
        <f t="shared" si="4"/>
        <v/>
      </c>
    </row>
    <row r="38" spans="5:12">
      <c r="E38" s="13" t="s">
        <v>103</v>
      </c>
      <c r="F38" s="16"/>
      <c r="G38" s="16"/>
      <c r="H38" s="14" t="str">
        <f t="shared" si="0"/>
        <v/>
      </c>
      <c r="I38" s="24" t="str">
        <f t="shared" si="1"/>
        <v/>
      </c>
      <c r="J38" s="25" t="str">
        <f t="shared" si="2"/>
        <v/>
      </c>
      <c r="K38" s="25" t="str">
        <f t="shared" si="3"/>
        <v>Below cut-off range</v>
      </c>
      <c r="L38" s="15" t="str">
        <f t="shared" si="4"/>
        <v/>
      </c>
    </row>
    <row r="39" spans="5:12">
      <c r="E39" s="13" t="s">
        <v>104</v>
      </c>
      <c r="F39" s="16"/>
      <c r="G39" s="16"/>
      <c r="H39" s="14" t="str">
        <f t="shared" si="0"/>
        <v/>
      </c>
      <c r="I39" s="24" t="str">
        <f t="shared" si="1"/>
        <v/>
      </c>
      <c r="J39" s="25" t="str">
        <f t="shared" si="2"/>
        <v/>
      </c>
      <c r="K39" s="25" t="str">
        <f t="shared" si="3"/>
        <v>Below cut-off range</v>
      </c>
      <c r="L39" s="15" t="str">
        <f t="shared" si="4"/>
        <v/>
      </c>
    </row>
    <row r="40" spans="5:12">
      <c r="E40" s="13" t="s">
        <v>105</v>
      </c>
      <c r="F40" s="16"/>
      <c r="G40" s="16"/>
      <c r="H40" s="14" t="str">
        <f t="shared" si="0"/>
        <v/>
      </c>
      <c r="I40" s="24" t="str">
        <f t="shared" si="1"/>
        <v/>
      </c>
      <c r="J40" s="25" t="str">
        <f t="shared" si="2"/>
        <v/>
      </c>
      <c r="K40" s="25" t="str">
        <f t="shared" si="3"/>
        <v>Below cut-off range</v>
      </c>
      <c r="L40" s="15" t="str">
        <f t="shared" si="4"/>
        <v/>
      </c>
    </row>
    <row r="41" spans="5:12">
      <c r="E41" s="13" t="s">
        <v>106</v>
      </c>
      <c r="F41" s="16"/>
      <c r="G41" s="16"/>
      <c r="H41" s="14" t="str">
        <f t="shared" si="0"/>
        <v/>
      </c>
      <c r="I41" s="24" t="str">
        <f t="shared" si="1"/>
        <v/>
      </c>
      <c r="J41" s="25" t="str">
        <f t="shared" si="2"/>
        <v/>
      </c>
      <c r="K41" s="25" t="str">
        <f t="shared" si="3"/>
        <v>Below cut-off range</v>
      </c>
      <c r="L41" s="15" t="str">
        <f t="shared" si="4"/>
        <v/>
      </c>
    </row>
    <row r="42" spans="5:12">
      <c r="E42" s="13" t="s">
        <v>107</v>
      </c>
      <c r="F42" s="16"/>
      <c r="G42" s="16"/>
      <c r="H42" s="14" t="str">
        <f t="shared" si="0"/>
        <v/>
      </c>
      <c r="I42" s="24" t="str">
        <f t="shared" si="1"/>
        <v/>
      </c>
      <c r="J42" s="25" t="str">
        <f t="shared" si="2"/>
        <v/>
      </c>
      <c r="K42" s="25" t="str">
        <f t="shared" si="3"/>
        <v>Below cut-off range</v>
      </c>
      <c r="L42" s="15" t="str">
        <f t="shared" si="4"/>
        <v/>
      </c>
    </row>
    <row r="43" spans="5:12">
      <c r="E43" s="13" t="s">
        <v>108</v>
      </c>
      <c r="F43" s="16"/>
      <c r="G43" s="16"/>
      <c r="H43" s="14" t="str">
        <f t="shared" si="0"/>
        <v/>
      </c>
      <c r="I43" s="24" t="str">
        <f t="shared" si="1"/>
        <v/>
      </c>
      <c r="J43" s="25" t="str">
        <f t="shared" si="2"/>
        <v/>
      </c>
      <c r="K43" s="25" t="str">
        <f t="shared" si="3"/>
        <v>Below cut-off range</v>
      </c>
      <c r="L43" s="15" t="str">
        <f t="shared" si="4"/>
        <v/>
      </c>
    </row>
    <row r="44" spans="5:12">
      <c r="E44" s="13" t="s">
        <v>109</v>
      </c>
      <c r="F44" s="16"/>
      <c r="G44" s="16"/>
      <c r="H44" s="14" t="str">
        <f t="shared" si="0"/>
        <v/>
      </c>
      <c r="I44" s="24" t="str">
        <f t="shared" si="1"/>
        <v/>
      </c>
      <c r="J44" s="25" t="str">
        <f t="shared" si="2"/>
        <v/>
      </c>
      <c r="K44" s="25" t="str">
        <f t="shared" si="3"/>
        <v>Below cut-off range</v>
      </c>
      <c r="L44" s="15" t="str">
        <f t="shared" si="4"/>
        <v/>
      </c>
    </row>
    <row r="45" spans="5:12">
      <c r="E45" s="13" t="s">
        <v>110</v>
      </c>
      <c r="F45" s="16"/>
      <c r="G45" s="16"/>
      <c r="H45" s="14" t="str">
        <f t="shared" si="0"/>
        <v/>
      </c>
      <c r="I45" s="24" t="str">
        <f t="shared" si="1"/>
        <v/>
      </c>
      <c r="J45" s="25" t="str">
        <f t="shared" si="2"/>
        <v/>
      </c>
      <c r="K45" s="25" t="str">
        <f t="shared" si="3"/>
        <v>Below cut-off range</v>
      </c>
      <c r="L45" s="15" t="str">
        <f t="shared" si="4"/>
        <v/>
      </c>
    </row>
    <row r="46" spans="5:12">
      <c r="E46" s="13" t="s">
        <v>111</v>
      </c>
      <c r="F46" s="16"/>
      <c r="G46" s="16"/>
      <c r="H46" s="14" t="str">
        <f t="shared" si="0"/>
        <v/>
      </c>
      <c r="I46" s="24" t="str">
        <f t="shared" si="1"/>
        <v/>
      </c>
      <c r="J46" s="25" t="str">
        <f t="shared" si="2"/>
        <v/>
      </c>
      <c r="K46" s="25" t="str">
        <f t="shared" si="3"/>
        <v>Below cut-off range</v>
      </c>
      <c r="L46" s="15" t="str">
        <f t="shared" si="4"/>
        <v/>
      </c>
    </row>
    <row r="47" spans="5:12">
      <c r="E47" s="13" t="s">
        <v>112</v>
      </c>
      <c r="F47" s="16"/>
      <c r="G47" s="16"/>
      <c r="H47" s="14" t="str">
        <f t="shared" si="0"/>
        <v/>
      </c>
      <c r="I47" s="24" t="str">
        <f t="shared" si="1"/>
        <v/>
      </c>
      <c r="J47" s="25" t="str">
        <f t="shared" si="2"/>
        <v/>
      </c>
      <c r="K47" s="25" t="str">
        <f t="shared" si="3"/>
        <v>Below cut-off range</v>
      </c>
      <c r="L47" s="15" t="str">
        <f t="shared" si="4"/>
        <v/>
      </c>
    </row>
    <row r="48" spans="5:12">
      <c r="E48" s="13" t="s">
        <v>113</v>
      </c>
      <c r="F48" s="16"/>
      <c r="G48" s="16"/>
      <c r="H48" s="14" t="str">
        <f t="shared" si="0"/>
        <v/>
      </c>
      <c r="I48" s="24" t="str">
        <f t="shared" si="1"/>
        <v/>
      </c>
      <c r="J48" s="25" t="str">
        <f t="shared" si="2"/>
        <v/>
      </c>
      <c r="K48" s="25" t="str">
        <f t="shared" si="3"/>
        <v>Below cut-off range</v>
      </c>
      <c r="L48" s="15" t="str">
        <f t="shared" si="4"/>
        <v/>
      </c>
    </row>
    <row r="49" spans="5:12">
      <c r="E49" s="13" t="s">
        <v>114</v>
      </c>
      <c r="F49" s="16"/>
      <c r="G49" s="16"/>
      <c r="H49" s="14" t="str">
        <f t="shared" si="0"/>
        <v/>
      </c>
      <c r="I49" s="24" t="str">
        <f t="shared" si="1"/>
        <v/>
      </c>
      <c r="J49" s="25" t="str">
        <f t="shared" si="2"/>
        <v/>
      </c>
      <c r="K49" s="25" t="str">
        <f t="shared" si="3"/>
        <v>Below cut-off range</v>
      </c>
      <c r="L49" s="15" t="str">
        <f t="shared" si="4"/>
        <v/>
      </c>
    </row>
    <row r="50" spans="5:12">
      <c r="E50" s="13" t="s">
        <v>115</v>
      </c>
      <c r="F50" s="16"/>
      <c r="G50" s="16"/>
      <c r="H50" s="14" t="str">
        <f t="shared" si="0"/>
        <v/>
      </c>
      <c r="I50" s="24" t="str">
        <f t="shared" si="1"/>
        <v/>
      </c>
      <c r="J50" s="25" t="str">
        <f t="shared" si="2"/>
        <v/>
      </c>
      <c r="K50" s="25" t="str">
        <f t="shared" si="3"/>
        <v>Below cut-off range</v>
      </c>
      <c r="L50" s="15" t="str">
        <f t="shared" si="4"/>
        <v/>
      </c>
    </row>
    <row r="51" spans="5:12">
      <c r="E51" s="13" t="s">
        <v>116</v>
      </c>
      <c r="F51" s="16"/>
      <c r="G51" s="16"/>
      <c r="H51" s="14" t="str">
        <f t="shared" si="0"/>
        <v/>
      </c>
      <c r="I51" s="24" t="str">
        <f t="shared" si="1"/>
        <v/>
      </c>
      <c r="J51" s="25" t="str">
        <f t="shared" si="2"/>
        <v/>
      </c>
      <c r="K51" s="25" t="str">
        <f t="shared" si="3"/>
        <v>Below cut-off range</v>
      </c>
      <c r="L51" s="15" t="str">
        <f t="shared" si="4"/>
        <v/>
      </c>
    </row>
    <row r="52" spans="5:12">
      <c r="E52" s="13" t="s">
        <v>117</v>
      </c>
      <c r="F52" s="16"/>
      <c r="G52" s="16"/>
      <c r="H52" s="14" t="str">
        <f t="shared" si="0"/>
        <v/>
      </c>
      <c r="I52" s="24" t="str">
        <f t="shared" si="1"/>
        <v/>
      </c>
      <c r="J52" s="25" t="str">
        <f t="shared" si="2"/>
        <v/>
      </c>
      <c r="K52" s="25" t="str">
        <f t="shared" si="3"/>
        <v>Below cut-off range</v>
      </c>
      <c r="L52" s="15" t="str">
        <f t="shared" si="4"/>
        <v/>
      </c>
    </row>
    <row r="53" spans="5:12">
      <c r="E53" s="13" t="s">
        <v>118</v>
      </c>
      <c r="F53" s="16"/>
      <c r="G53" s="16"/>
      <c r="H53" s="14" t="str">
        <f t="shared" si="0"/>
        <v/>
      </c>
      <c r="I53" s="24" t="str">
        <f t="shared" si="1"/>
        <v/>
      </c>
      <c r="J53" s="25" t="str">
        <f t="shared" si="2"/>
        <v/>
      </c>
      <c r="K53" s="25" t="str">
        <f t="shared" si="3"/>
        <v>Below cut-off range</v>
      </c>
      <c r="L53" s="15" t="str">
        <f t="shared" si="4"/>
        <v/>
      </c>
    </row>
    <row r="54" spans="5:12">
      <c r="E54" s="13" t="s">
        <v>119</v>
      </c>
      <c r="F54" s="16"/>
      <c r="G54" s="16"/>
      <c r="H54" s="14" t="str">
        <f t="shared" si="0"/>
        <v/>
      </c>
      <c r="I54" s="24" t="str">
        <f t="shared" si="1"/>
        <v/>
      </c>
      <c r="J54" s="25" t="str">
        <f t="shared" si="2"/>
        <v/>
      </c>
      <c r="K54" s="25" t="str">
        <f t="shared" si="3"/>
        <v>Below cut-off range</v>
      </c>
      <c r="L54" s="15" t="str">
        <f t="shared" si="4"/>
        <v/>
      </c>
    </row>
    <row r="55" spans="5:12">
      <c r="E55" s="13" t="s">
        <v>120</v>
      </c>
      <c r="F55" s="16"/>
      <c r="G55" s="16"/>
      <c r="H55" s="14" t="str">
        <f t="shared" si="0"/>
        <v/>
      </c>
      <c r="I55" s="24" t="str">
        <f t="shared" si="1"/>
        <v/>
      </c>
      <c r="J55" s="25" t="str">
        <f t="shared" si="2"/>
        <v/>
      </c>
      <c r="K55" s="25" t="str">
        <f t="shared" si="3"/>
        <v>Below cut-off range</v>
      </c>
      <c r="L55" s="15" t="str">
        <f t="shared" si="4"/>
        <v/>
      </c>
    </row>
    <row r="56" spans="5:12">
      <c r="E56" s="13" t="s">
        <v>121</v>
      </c>
      <c r="F56" s="16"/>
      <c r="G56" s="16"/>
      <c r="H56" s="14" t="str">
        <f t="shared" si="0"/>
        <v/>
      </c>
      <c r="I56" s="24" t="str">
        <f t="shared" si="1"/>
        <v/>
      </c>
      <c r="J56" s="25" t="str">
        <f t="shared" si="2"/>
        <v/>
      </c>
      <c r="K56" s="25" t="str">
        <f t="shared" si="3"/>
        <v>Below cut-off range</v>
      </c>
      <c r="L56" s="15" t="str">
        <f t="shared" si="4"/>
        <v/>
      </c>
    </row>
    <row r="57" spans="5:12">
      <c r="E57" s="13" t="s">
        <v>122</v>
      </c>
      <c r="F57" s="16"/>
      <c r="G57" s="16"/>
      <c r="H57" s="14" t="str">
        <f t="shared" si="0"/>
        <v/>
      </c>
      <c r="I57" s="24" t="str">
        <f t="shared" si="1"/>
        <v/>
      </c>
      <c r="J57" s="25" t="str">
        <f t="shared" si="2"/>
        <v/>
      </c>
      <c r="K57" s="25" t="str">
        <f t="shared" si="3"/>
        <v>Below cut-off range</v>
      </c>
      <c r="L57" s="15" t="str">
        <f t="shared" si="4"/>
        <v/>
      </c>
    </row>
    <row r="58" spans="5:12">
      <c r="E58" s="13" t="s">
        <v>123</v>
      </c>
      <c r="F58" s="16"/>
      <c r="G58" s="16"/>
      <c r="H58" s="14" t="str">
        <f t="shared" si="0"/>
        <v/>
      </c>
      <c r="I58" s="24" t="str">
        <f t="shared" si="1"/>
        <v/>
      </c>
      <c r="J58" s="25" t="str">
        <f t="shared" si="2"/>
        <v/>
      </c>
      <c r="K58" s="25" t="str">
        <f t="shared" si="3"/>
        <v>Below cut-off range</v>
      </c>
      <c r="L58" s="15" t="str">
        <f t="shared" si="4"/>
        <v/>
      </c>
    </row>
    <row r="59" spans="5:12">
      <c r="E59" s="13" t="s">
        <v>124</v>
      </c>
      <c r="F59" s="16"/>
      <c r="G59" s="16"/>
      <c r="H59" s="14" t="str">
        <f t="shared" si="0"/>
        <v/>
      </c>
      <c r="I59" s="24" t="str">
        <f t="shared" si="1"/>
        <v/>
      </c>
      <c r="J59" s="25" t="str">
        <f t="shared" si="2"/>
        <v/>
      </c>
      <c r="K59" s="25" t="str">
        <f t="shared" si="3"/>
        <v>Below cut-off range</v>
      </c>
      <c r="L59" s="15" t="str">
        <f t="shared" si="4"/>
        <v/>
      </c>
    </row>
    <row r="60" spans="5:12">
      <c r="E60" s="13" t="s">
        <v>125</v>
      </c>
      <c r="F60" s="16"/>
      <c r="G60" s="16"/>
      <c r="H60" s="14" t="str">
        <f t="shared" si="0"/>
        <v/>
      </c>
      <c r="I60" s="24" t="str">
        <f t="shared" si="1"/>
        <v/>
      </c>
      <c r="J60" s="25" t="str">
        <f t="shared" si="2"/>
        <v/>
      </c>
      <c r="K60" s="25" t="str">
        <f t="shared" si="3"/>
        <v>Below cut-off range</v>
      </c>
      <c r="L60" s="15" t="str">
        <f t="shared" si="4"/>
        <v/>
      </c>
    </row>
    <row r="61" spans="5:12">
      <c r="E61" s="13" t="s">
        <v>126</v>
      </c>
      <c r="F61" s="16"/>
      <c r="G61" s="16"/>
      <c r="H61" s="14" t="str">
        <f t="shared" si="0"/>
        <v/>
      </c>
      <c r="I61" s="24" t="str">
        <f t="shared" si="1"/>
        <v/>
      </c>
      <c r="J61" s="25" t="str">
        <f t="shared" si="2"/>
        <v/>
      </c>
      <c r="K61" s="25" t="str">
        <f t="shared" si="3"/>
        <v>Below cut-off range</v>
      </c>
      <c r="L61" s="15" t="str">
        <f t="shared" si="4"/>
        <v/>
      </c>
    </row>
    <row r="62" spans="5:12">
      <c r="E62" s="17" t="s">
        <v>127</v>
      </c>
      <c r="F62" s="26"/>
      <c r="G62" s="26"/>
      <c r="H62" s="27" t="str">
        <f t="shared" si="0"/>
        <v/>
      </c>
      <c r="I62" s="28" t="str">
        <f t="shared" si="1"/>
        <v/>
      </c>
      <c r="J62" s="29" t="str">
        <f t="shared" si="2"/>
        <v/>
      </c>
      <c r="K62" s="29" t="str">
        <f t="shared" si="3"/>
        <v>Below cut-off range</v>
      </c>
      <c r="L62" s="18" t="str">
        <f t="shared" si="4"/>
        <v/>
      </c>
    </row>
  </sheetData>
  <mergeCells count="3">
    <mergeCell ref="A1:L1"/>
    <mergeCell ref="A13:C13"/>
    <mergeCell ref="E13:L13"/>
  </mergeCells>
  <conditionalFormatting sqref="J15:J62">
    <cfRule type="expression" dxfId="3" priority="1">
      <formula>J15="POSITIVE"</formula>
    </cfRule>
    <cfRule type="expression" dxfId="2" priority="2">
      <formula>J15="BORDERLINE"</formula>
    </cfRule>
    <cfRule type="expression" dxfId="1" priority="3">
      <formula>J15="NEGATIVE"</formula>
    </cfRule>
  </conditionalFormatting>
  <conditionalFormatting sqref="L15:L62">
    <cfRule type="expression" dxfId="0" priority="4">
      <formula>L15="Check replicates"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How to Use</vt:lpstr>
      <vt:lpstr>Method 1</vt:lpstr>
      <vt:lpstr>Method 2</vt:lpstr>
      <vt:lpstr>Method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ELISA Cut-off Calculator</dc:title>
  <dc:creator>LOEWE Biochemica GmbH</dc:creator>
  <cp:keywords>ELISA Cut-off Calculator</cp:keywords>
  <dc:description>Copyright notice</dc:description>
  <cp:lastModifiedBy>Caroline Dr. Freye</cp:lastModifiedBy>
  <dcterms:created xsi:type="dcterms:W3CDTF">2026-06-15T10:49:14Z</dcterms:created>
  <dcterms:modified xsi:type="dcterms:W3CDTF">2026-06-19T07:59:26Z</dcterms:modified>
</cp:coreProperties>
</file>